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0" windowWidth="11355" windowHeight="6405" activeTab="1"/>
  </bookViews>
  <sheets>
    <sheet name="BD" sheetId="1" r:id="rId1"/>
    <sheet name="FICHE" sheetId="2" r:id="rId2"/>
    <sheet name="Q11" sheetId="3" r:id="rId3"/>
  </sheets>
  <definedNames>
    <definedName name="BD">'BD'!$A:$XFD</definedName>
    <definedName name="_xlnm.Print_Area" localSheetId="1">'FICHE'!$A$1:$W$131</definedName>
    <definedName name="_xlnm.Print_Area" localSheetId="2">'Q11'!$A$1:$N$54</definedName>
  </definedNames>
  <calcPr fullCalcOnLoad="1"/>
</workbook>
</file>

<file path=xl/sharedStrings.xml><?xml version="1.0" encoding="utf-8"?>
<sst xmlns="http://schemas.openxmlformats.org/spreadsheetml/2006/main" count="529" uniqueCount="331">
  <si>
    <t>Date</t>
  </si>
  <si>
    <t>Doti</t>
  </si>
  <si>
    <t>Diplôme</t>
  </si>
  <si>
    <t>Profesionel</t>
  </si>
  <si>
    <t>C.I.N</t>
  </si>
  <si>
    <t>Nom et Prénom</t>
  </si>
  <si>
    <t>Recrutement</t>
  </si>
  <si>
    <t>Naissance</t>
  </si>
  <si>
    <t>Adresse</t>
  </si>
  <si>
    <t>M</t>
  </si>
  <si>
    <t>F</t>
  </si>
  <si>
    <t>Date de naissance</t>
  </si>
  <si>
    <t>تاريخ الازدياد</t>
  </si>
  <si>
    <t>تاريخ التوظيف</t>
  </si>
  <si>
    <t>ر ب و</t>
  </si>
  <si>
    <t>CIN</t>
  </si>
  <si>
    <t>Nom en arabe</t>
  </si>
  <si>
    <t>الإسم العائلي بالعربية</t>
  </si>
  <si>
    <t>Nom en latin</t>
  </si>
  <si>
    <t>Genre</t>
  </si>
  <si>
    <t>Situation Familiale</t>
  </si>
  <si>
    <t>Adresse Personnelle</t>
  </si>
  <si>
    <t>Ville</t>
  </si>
  <si>
    <t>Adresse électronique</t>
  </si>
  <si>
    <t>Numéro d'affiliation</t>
  </si>
  <si>
    <t>الإسم العائلي بالفرنسية</t>
  </si>
  <si>
    <t>الجنس</t>
  </si>
  <si>
    <t>الحالة العائلية</t>
  </si>
  <si>
    <t>العنوان الشخصي</t>
  </si>
  <si>
    <t>المدينة</t>
  </si>
  <si>
    <t>العنوان الإلكتروني</t>
  </si>
  <si>
    <t>رقم الانخراط</t>
  </si>
  <si>
    <t>PPR رقم التأجير</t>
  </si>
  <si>
    <t>Prénom en arabeالإسم الشخصي بالعربية</t>
  </si>
  <si>
    <t>Lieu de naissance مكان الازدياد</t>
  </si>
  <si>
    <t>ذكر</t>
  </si>
  <si>
    <t>أنثى</t>
  </si>
  <si>
    <t>Nationalité الجنسية</t>
  </si>
  <si>
    <t>Code postalالرمز البريدي</t>
  </si>
  <si>
    <t>Tél portable الهاتف النقال</t>
  </si>
  <si>
    <t>Oui</t>
  </si>
  <si>
    <t>Non</t>
  </si>
  <si>
    <t>نعم</t>
  </si>
  <si>
    <t>لا</t>
  </si>
  <si>
    <t>Tél fixe الهاتف التابث</t>
  </si>
  <si>
    <t>Date d'affiliation تاريخ الانخراط</t>
  </si>
  <si>
    <t>Numéro d'immatriculation رقم التسجيل</t>
  </si>
  <si>
    <t>Date de situation Familial  تاريخ الحالة العائلية</t>
  </si>
  <si>
    <t>Date de recrutement تاريخ التوظيف</t>
  </si>
  <si>
    <t>Ancienté administrative الأقدمية الإدارية</t>
  </si>
  <si>
    <t>Cadre الإطار</t>
  </si>
  <si>
    <t>Grade الدرجة</t>
  </si>
  <si>
    <t>Ancienté Grade الأقدمية في الدرجة</t>
  </si>
  <si>
    <t>Echelon الرتبة</t>
  </si>
  <si>
    <t>Ancienté échelon الأقدمية في الرتبة</t>
  </si>
  <si>
    <t>Situation Statutaire الوضعية النظامية</t>
  </si>
  <si>
    <t>Date situation stautaire تاريخ الوضعية النظامية</t>
  </si>
  <si>
    <t>Position الوضعية</t>
  </si>
  <si>
    <t>Date Position تاريخ الوضعية</t>
  </si>
  <si>
    <t>Diplômes الشواهد</t>
  </si>
  <si>
    <t>Diplôme scolaire ou universitaire الشهادة المدرسية أو الجامعية</t>
  </si>
  <si>
    <t>Date d'obtention du Diplôme scolaire ou universitaire تاريخ الحصول على الشهادة المدرسية أو الجامعية</t>
  </si>
  <si>
    <t>Diplôme Professionnel الشهادة المهنية</t>
  </si>
  <si>
    <t>Spécialité du Diplôme Professionnel تخصص الشهادة المهنية</t>
  </si>
  <si>
    <t>Date d'obtention du Diplôme Professionnel تاريخ الحصول على الشهادة المهنية</t>
  </si>
  <si>
    <t>Centre de Formation مركز التكوين</t>
  </si>
  <si>
    <t>Date de Titularisation تاريخ الترسيم</t>
  </si>
  <si>
    <t>Mode d'accés au grade طريقة ولوج الدرجة</t>
  </si>
  <si>
    <t>Date d'effect échelon تاريخ مفعول الرتبة</t>
  </si>
  <si>
    <t>Date d'effect cadreتاريخ مفعول الإطار</t>
  </si>
  <si>
    <t xml:space="preserve">Date d'effect grade تاريخ مفعول الدرجة </t>
  </si>
  <si>
    <t>EMAIL</t>
  </si>
  <si>
    <t>تاريخ الترسيم</t>
  </si>
  <si>
    <t>تاريخ الحالة العائلية</t>
  </si>
  <si>
    <t>الشخصي</t>
  </si>
  <si>
    <t>العائلي</t>
  </si>
  <si>
    <t>Ancienneté</t>
  </si>
  <si>
    <t>Administrative</t>
  </si>
  <si>
    <t>الأقدمية الإدارية</t>
  </si>
  <si>
    <t>الإطـار</t>
  </si>
  <si>
    <t>الـدرجـة</t>
  </si>
  <si>
    <t>تاريخ مفعول الدرجة</t>
  </si>
  <si>
    <t>تاريخ مفعول الإطـار</t>
  </si>
  <si>
    <t>الأقدمية في الدرجة</t>
  </si>
  <si>
    <t>طريقة ولوج الإطار</t>
  </si>
  <si>
    <t>CADRE</t>
  </si>
  <si>
    <t>تاريخ مفعول الرتبة</t>
  </si>
  <si>
    <t>الأقدمية في الرتبة</t>
  </si>
  <si>
    <t>الرتبة</t>
  </si>
  <si>
    <t>الوضعية النظامية</t>
  </si>
  <si>
    <t>تاريخ الوضعية النظامية</t>
  </si>
  <si>
    <t>الوضعية</t>
  </si>
  <si>
    <t>تاريخ الوضعية</t>
  </si>
  <si>
    <t>تاريخ الحصول على الشهادة</t>
  </si>
  <si>
    <t>تاريخ الشهادة المهنية</t>
  </si>
  <si>
    <t>du Diplôme</t>
  </si>
  <si>
    <t>مركز التكوين</t>
  </si>
  <si>
    <t>Prénom en latin الإسم الشخصي بالفرنسية</t>
  </si>
  <si>
    <t>مكان الازدياد</t>
  </si>
  <si>
    <t>Actif / 10</t>
  </si>
  <si>
    <t>Affilié à la mutuelle منخرط في الضمان الاجتماعي</t>
  </si>
  <si>
    <t>التأجير</t>
  </si>
  <si>
    <t>الإسم العائلي و الشخصي</t>
  </si>
  <si>
    <t>Nom</t>
  </si>
  <si>
    <t xml:space="preserve"> Prénom</t>
  </si>
  <si>
    <t>الشهادة المدرسية أو الجامعية</t>
  </si>
  <si>
    <t>الشهادة مهنية</t>
  </si>
  <si>
    <t>تخصص الشهادة مهنية</t>
  </si>
  <si>
    <t>Specialité</t>
  </si>
  <si>
    <t>Centre</t>
  </si>
  <si>
    <t>de formation</t>
  </si>
  <si>
    <t>Données profesonnelles المعلومات المهنية</t>
  </si>
  <si>
    <t>Activités dans l'établissement d'affectaton</t>
  </si>
  <si>
    <t>Code Etablissement d'affectation رمز مؤسسة التعيين</t>
  </si>
  <si>
    <t>Code GIPE</t>
  </si>
  <si>
    <t>Nom de l'établissement d'affectation en Arabe اسم مؤسسة التعيين بالعربية</t>
  </si>
  <si>
    <t>Nom de l'établissement d'affectation en Latin اسم مؤسسة التعيين بالفرنسية</t>
  </si>
  <si>
    <t>Date d'affectation à l'établissement تاريخ التعيين بالمؤسسة</t>
  </si>
  <si>
    <t>Mode d'affectation نوع التعيين</t>
  </si>
  <si>
    <t>Date d'affectation à l'AREF تاريخ التعيين بالأكاديمية</t>
  </si>
  <si>
    <t>Date d'affectation à la délégation تاريخ التعيين بالنيابة</t>
  </si>
  <si>
    <t>Date de nomination au Poste actuel تاريخ التسمية في المنصب الحالي</t>
  </si>
  <si>
    <t>Fonction المهمة</t>
  </si>
  <si>
    <t>Date d'affectation à la Fonction تاريخ التعيين في المهمة</t>
  </si>
  <si>
    <t>Cycle d'origine السلك الأصلي</t>
  </si>
  <si>
    <t>Cycle</t>
  </si>
  <si>
    <t>Niveau</t>
  </si>
  <si>
    <t>Type enseignement/Filiére</t>
  </si>
  <si>
    <t>Discipline</t>
  </si>
  <si>
    <t>Nbre Classes</t>
  </si>
  <si>
    <t>Charge horaire</t>
  </si>
  <si>
    <t>Heures Supp</t>
  </si>
  <si>
    <t>السلك</t>
  </si>
  <si>
    <t>المستوى</t>
  </si>
  <si>
    <t>نوع التعليم/الشعبة</t>
  </si>
  <si>
    <t>المادة</t>
  </si>
  <si>
    <t>عدد الأقسام</t>
  </si>
  <si>
    <t>عدد الساعات</t>
  </si>
  <si>
    <t>الساعات الإضافية</t>
  </si>
  <si>
    <t>Activités hors d'établissement d'affectation</t>
  </si>
  <si>
    <t>Date début  من</t>
  </si>
  <si>
    <t>Date fin إلـى</t>
  </si>
  <si>
    <t>Cachet et Signature du chef d'établissement</t>
  </si>
  <si>
    <t>Signature de l'intéressé</t>
  </si>
  <si>
    <t>خاتم وتوقيع السيد(ة) رئيس(ة) المؤسسة</t>
  </si>
  <si>
    <t>توقيع المعني(ة) بالأمـر</t>
  </si>
  <si>
    <t>Doti :</t>
  </si>
  <si>
    <t>Code Etablissement d'affectation</t>
  </si>
  <si>
    <t xml:space="preserve"> رمز مؤسسة التعيين</t>
  </si>
  <si>
    <t>Nom de l'établissement d'affectation</t>
  </si>
  <si>
    <t xml:space="preserve"> اسم مؤسسة التعيين </t>
  </si>
  <si>
    <t>بالعربية</t>
  </si>
  <si>
    <t>En français</t>
  </si>
  <si>
    <t>GRESA</t>
  </si>
  <si>
    <t xml:space="preserve"> تاريخ التعيين بالمؤسسة</t>
  </si>
  <si>
    <t xml:space="preserve">Mode d'affectation </t>
  </si>
  <si>
    <t>نوع التعيين</t>
  </si>
  <si>
    <t>تاريخ التعيين بالأكاديمية</t>
  </si>
  <si>
    <t>تاريخ التعيين بالنيابة</t>
  </si>
  <si>
    <t>تاريخ التسمية في المنصب الحالي</t>
  </si>
  <si>
    <t xml:space="preserve">Fonction </t>
  </si>
  <si>
    <t>المهمة</t>
  </si>
  <si>
    <t>تاريخ التعيين في المهمة</t>
  </si>
  <si>
    <t>السلك الأصلي</t>
  </si>
  <si>
    <t>III/. Diplômes الشواهد</t>
  </si>
  <si>
    <t>IV/. Données profesonnelles المعلومات المهنية</t>
  </si>
  <si>
    <t>I/. Données personnelles          المعلومات الشخصية</t>
  </si>
  <si>
    <t>II/. Données Administratives         المعلومات الإدارية</t>
  </si>
  <si>
    <t>ر.ت</t>
  </si>
  <si>
    <t>familiale</t>
  </si>
  <si>
    <t>mariage</t>
  </si>
  <si>
    <t>postale</t>
  </si>
  <si>
    <t>ville</t>
  </si>
  <si>
    <t>portable</t>
  </si>
  <si>
    <t>fixe</t>
  </si>
  <si>
    <t>num teléphone</t>
  </si>
  <si>
    <t>mutuelle?</t>
  </si>
  <si>
    <t>d'affiliation</t>
  </si>
  <si>
    <t>titularisation</t>
  </si>
  <si>
    <t xml:space="preserve"> du cadre</t>
  </si>
  <si>
    <t xml:space="preserve">Date d'effet </t>
  </si>
  <si>
    <t>du grade</t>
  </si>
  <si>
    <t>grade</t>
  </si>
  <si>
    <t xml:space="preserve">Mode d'accés </t>
  </si>
  <si>
    <t>au grade</t>
  </si>
  <si>
    <t>Lieu de</t>
  </si>
  <si>
    <t>Situation</t>
  </si>
  <si>
    <t>Date de</t>
  </si>
  <si>
    <t>Code</t>
  </si>
  <si>
    <t>أنثى F</t>
  </si>
  <si>
    <t>ذكر M</t>
  </si>
  <si>
    <t>mutuelle</t>
  </si>
  <si>
    <t>Num mutuelle</t>
  </si>
  <si>
    <t>Affiliation</t>
  </si>
  <si>
    <t>Immatriculation</t>
  </si>
  <si>
    <t>Date d'effect</t>
  </si>
  <si>
    <t>Echelon</t>
  </si>
  <si>
    <t xml:space="preserve">Date d'effect </t>
  </si>
  <si>
    <t>echelon</t>
  </si>
  <si>
    <t>du echelon</t>
  </si>
  <si>
    <t>statutaire</t>
  </si>
  <si>
    <t>Date situation</t>
  </si>
  <si>
    <t>Position</t>
  </si>
  <si>
    <t>position</t>
  </si>
  <si>
    <t>Affilié à la</t>
  </si>
  <si>
    <t>X</t>
  </si>
  <si>
    <t>رقم التسجيل</t>
  </si>
  <si>
    <t xml:space="preserve">Nationalité </t>
  </si>
  <si>
    <t>الجنسية</t>
  </si>
  <si>
    <t>Marocaine</t>
  </si>
  <si>
    <t>Prof de l'Enseignement primaire_2e_Gr</t>
  </si>
  <si>
    <t>Titulaire</t>
  </si>
  <si>
    <t xml:space="preserve"> ou universitaire</t>
  </si>
  <si>
    <t>Date Diplôme Scolaire</t>
  </si>
  <si>
    <t xml:space="preserve">Diplôme Diplôme </t>
  </si>
  <si>
    <t>Scolaire ou universitaire</t>
  </si>
  <si>
    <t xml:space="preserve"> Profesionnel</t>
  </si>
  <si>
    <t>Date Diplôme</t>
  </si>
  <si>
    <t xml:space="preserve">Date d'affectation </t>
  </si>
  <si>
    <t>à l'établissement</t>
  </si>
  <si>
    <t xml:space="preserve"> à l'AREF</t>
  </si>
  <si>
    <t>Date d'affectation</t>
  </si>
  <si>
    <t xml:space="preserve"> à la délégation </t>
  </si>
  <si>
    <t xml:space="preserve">Date de nomination </t>
  </si>
  <si>
    <t xml:space="preserve">au Poste actuel </t>
  </si>
  <si>
    <t xml:space="preserve"> d'origine </t>
  </si>
  <si>
    <t xml:space="preserve"> à la Fonction </t>
  </si>
  <si>
    <t>التدريس</t>
  </si>
  <si>
    <t>عمومي</t>
  </si>
  <si>
    <t>رقم الترتيب</t>
  </si>
  <si>
    <t xml:space="preserve">Questionnaire  Q12/1          Fiche Personnel ( Public )  </t>
  </si>
  <si>
    <t>بطاقة الموظفين   (عمومي)</t>
  </si>
  <si>
    <t xml:space="preserve">Pour tous le personnel de département de l'enseignement scolaire   </t>
  </si>
  <si>
    <t>لجميع أطر قطاع التعليم المدرسي</t>
  </si>
  <si>
    <t xml:space="preserve">Questionnaire  Q12/2                   Fiche Personnel ( Public ) </t>
  </si>
  <si>
    <t xml:space="preserve">Pour le personnel des établissements scolaires et de formation des cadres </t>
  </si>
  <si>
    <t>خاص بموظفي المؤسسات التعليمية ومؤسسات تكوين الأطر</t>
  </si>
  <si>
    <t>Diplôme CFI</t>
  </si>
  <si>
    <t>Examen prof</t>
  </si>
  <si>
    <t>CFI NADOR</t>
  </si>
  <si>
    <t>Bilingue</t>
  </si>
  <si>
    <t>حركة انتقالية وطنية</t>
  </si>
  <si>
    <t>بطاقة الموظف (عمومي)</t>
  </si>
  <si>
    <t>questionnaire Q11/2</t>
  </si>
  <si>
    <t>Fiche personnel (public)</t>
  </si>
  <si>
    <t>خاص بأطر المؤسسات التعليمية</t>
  </si>
  <si>
    <t>Réservé au personnel des établissements scolaires</t>
  </si>
  <si>
    <t>Tableau de service de l'enseignant  du primaire</t>
  </si>
  <si>
    <t>Identification de l'enseignant</t>
  </si>
  <si>
    <t>رقم التأجير PPR</t>
  </si>
  <si>
    <t>ر . ب . و CIN</t>
  </si>
  <si>
    <t>الإسم و النسب Nom et Prénom</t>
  </si>
  <si>
    <t>Identification de l'Etablissement</t>
  </si>
  <si>
    <t>المؤسسة Etablissement (Code Gresa et nom de l'établissement)</t>
  </si>
  <si>
    <t>Renseignement sur type d'affectation, cycle, niveaux enseignés, classe et horaire</t>
  </si>
  <si>
    <t>قسم بمستوى وحيد</t>
  </si>
  <si>
    <t>قسم متعدد المستويات</t>
  </si>
  <si>
    <t>العربية</t>
  </si>
  <si>
    <t>الفرنسية</t>
  </si>
  <si>
    <t>الأمازيغية</t>
  </si>
  <si>
    <t>CCU</t>
  </si>
  <si>
    <t>CCM</t>
  </si>
  <si>
    <t>Arabe</t>
  </si>
  <si>
    <t>Français</t>
  </si>
  <si>
    <t>Amazighia</t>
  </si>
  <si>
    <t>نوع القسم</t>
  </si>
  <si>
    <t>المواد المدرسة</t>
  </si>
  <si>
    <t>Type d'affectation (P ou F)</t>
  </si>
  <si>
    <t>Cyle ( code et intitulé)</t>
  </si>
  <si>
    <t>Type de classe</t>
  </si>
  <si>
    <t>Matière(s) enseignée(s)</t>
  </si>
  <si>
    <t>المستوى الأول</t>
  </si>
  <si>
    <t>المستوى الثاني</t>
  </si>
  <si>
    <t>المستوى الثالث</t>
  </si>
  <si>
    <t>المستوى الرابع</t>
  </si>
  <si>
    <t>المستوى الخامس</t>
  </si>
  <si>
    <t>المستوى السادس</t>
  </si>
  <si>
    <t>1° Année primaire</t>
  </si>
  <si>
    <t>2° Année primaire</t>
  </si>
  <si>
    <t>3° Année primaire</t>
  </si>
  <si>
    <t>4° Année primaire</t>
  </si>
  <si>
    <t>5° Année primaire</t>
  </si>
  <si>
    <t>6° Année primaire</t>
  </si>
  <si>
    <t>Nombre de classe</t>
  </si>
  <si>
    <t>مجموع ساعات التدريس</t>
  </si>
  <si>
    <t>Total horaire d'enseignement</t>
  </si>
  <si>
    <t>Répartition des matières par jour et horaire</t>
  </si>
  <si>
    <t>(تكليف : F تعيين أصلي : P)</t>
  </si>
  <si>
    <t>N° jour</t>
  </si>
  <si>
    <t>N° Horaire</t>
  </si>
  <si>
    <t>Jour</t>
  </si>
  <si>
    <t>الإثنين Lundi</t>
  </si>
  <si>
    <t>الثلاثاء Mardi</t>
  </si>
  <si>
    <t>الأربعاء Mercredi</t>
  </si>
  <si>
    <t>الخميس Jeudi</t>
  </si>
  <si>
    <t>الجمعة Vendredi</t>
  </si>
  <si>
    <t>السبت Samedi</t>
  </si>
  <si>
    <t>حركة انتقالية جهوية</t>
  </si>
  <si>
    <t>حركة انتقالية محلية</t>
  </si>
  <si>
    <t>تكليف</t>
  </si>
  <si>
    <t>التعليم الإبتدائي</t>
  </si>
  <si>
    <t>Niveau enseignés, classe et horaire</t>
  </si>
  <si>
    <t>قسم بمستوى وحيد CCU</t>
  </si>
  <si>
    <t>قسم متعدد المستويات CCM</t>
  </si>
  <si>
    <t>عربية</t>
  </si>
  <si>
    <t>فرنسية</t>
  </si>
  <si>
    <t>أمازيغية</t>
  </si>
  <si>
    <t>عدد ساعات العمل</t>
  </si>
  <si>
    <t>مجموع عدد الأقسام</t>
  </si>
  <si>
    <t>مجموع ساعات العمل</t>
  </si>
  <si>
    <t>الإبتدائي</t>
  </si>
  <si>
    <t>Prof de l'Enseignement primaire_1e_Gr</t>
  </si>
  <si>
    <t>التسقيف</t>
  </si>
  <si>
    <t>Prof de l'Enseignement primaire_3e_Gr</t>
  </si>
  <si>
    <t>تعيين مباشر</t>
  </si>
  <si>
    <t>تعيين</t>
  </si>
  <si>
    <t>الإدارة</t>
  </si>
  <si>
    <t>الإدماج بالشهادة</t>
  </si>
  <si>
    <t>بالاختيار</t>
  </si>
  <si>
    <t>انتقال من أجل مصلحة</t>
  </si>
  <si>
    <t>مكلف بمهمة</t>
  </si>
  <si>
    <t>توقيع رئيسة المؤسسة</t>
  </si>
  <si>
    <t>8h--9h</t>
  </si>
  <si>
    <t>9h--10</t>
  </si>
  <si>
    <t>10h--11h</t>
  </si>
  <si>
    <t>11h--12</t>
  </si>
  <si>
    <t>14h--15h</t>
  </si>
  <si>
    <t>15h--16</t>
  </si>
  <si>
    <t>16h--17h</t>
  </si>
  <si>
    <t>17h--18h</t>
  </si>
  <si>
    <t>P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</si>
</sst>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HD&quot;;\-#,##0\ &quot;HD&quot;"/>
    <numFmt numFmtId="165" formatCode="#,##0\ &quot;HD&quot;;[Red]\-#,##0\ &quot;HD&quot;"/>
    <numFmt numFmtId="166" formatCode="#,##0.00\ &quot;HD&quot;;\-#,##0.00\ &quot;HD&quot;"/>
    <numFmt numFmtId="167" formatCode="#,##0.00\ &quot;HD&quot;;[Red]\-#,##0.00\ &quot;HD&quot;"/>
    <numFmt numFmtId="168" formatCode="_-* #,##0\ &quot;HD&quot;_-;\-* #,##0\ &quot;HD&quot;_-;_-* &quot;-&quot;\ &quot;HD&quot;_-;_-@_-"/>
    <numFmt numFmtId="169" formatCode="_-* #,##0\ _H_D_-;\-* #,##0\ _H_D_-;_-* &quot;-&quot;\ _H_D_-;_-@_-"/>
    <numFmt numFmtId="170" formatCode="_-* #,##0.00\ &quot;HD&quot;_-;\-* #,##0.00\ &quot;HD&quot;_-;_-* &quot;-&quot;??\ &quot;HD&quot;_-;_-@_-"/>
    <numFmt numFmtId="171" formatCode="_-* #,##0.00\ _H_D_-;\-* #,##0.00\ _H_D_-;_-* &quot;-&quot;??\ _H_D_-;_-@_-"/>
    <numFmt numFmtId="172" formatCode="&quot;د.م.&quot;\ #,##0_-;&quot;د.م.&quot;\ #,##0\-"/>
    <numFmt numFmtId="173" formatCode="&quot;د.م.&quot;\ #,##0_-;[Red]&quot;د.م.&quot;\ #,##0\-"/>
    <numFmt numFmtId="174" formatCode="&quot;د.م.&quot;\ #,##0.00_-;&quot;د.م.&quot;\ #,##0.00\-"/>
    <numFmt numFmtId="175" formatCode="&quot;د.م.&quot;\ #,##0.00_-;[Red]&quot;د.م.&quot;\ #,##0.00\-"/>
    <numFmt numFmtId="176" formatCode="_-&quot;د.م.&quot;\ * #,##0_-;_-&quot;د.م.&quot;\ * #,##0\-;_-&quot;د.م.&quot;\ * &quot;-&quot;_-;_-@_-"/>
    <numFmt numFmtId="177" formatCode="_-* #,##0_-;_-* #,##0\-;_-* &quot;-&quot;_-;_-@_-"/>
    <numFmt numFmtId="178" formatCode="_-&quot;د.م.&quot;\ * #,##0.00_-;_-&quot;د.م.&quot;\ * #,##0.00\-;_-&quot;د.م.&quot;\ * &quot;-&quot;??_-;_-@_-"/>
    <numFmt numFmtId="179" formatCode="_-* #,##0.00_-;_-* #,##0.00\-;_-* &quot;-&quot;??_-;_-@_-"/>
    <numFmt numFmtId="180" formatCode="#,##0\ &quot;د.إ.&quot;;\-#,##0\ &quot;د.إ.&quot;"/>
    <numFmt numFmtId="181" formatCode="#,##0\ &quot;د.إ.&quot;;[Red]\-#,##0\ &quot;د.إ.&quot;"/>
    <numFmt numFmtId="182" formatCode="#,##0.00\ &quot;د.إ.&quot;;\-#,##0.00\ &quot;د.إ.&quot;"/>
    <numFmt numFmtId="183" formatCode="#,##0.00\ &quot;د.إ.&quot;;[Red]\-#,##0.00\ &quot;د.إ.&quot;"/>
    <numFmt numFmtId="184" formatCode="_-* #,##0\ &quot;د.إ.&quot;_-;\-* #,##0\ &quot;د.إ.&quot;_-;_-* &quot;-&quot;\ &quot;د.إ.&quot;_-;_-@_-"/>
    <numFmt numFmtId="185" formatCode="_-* #,##0\ _د_._إ_._‏_-;\-* #,##0\ _د_._إ_._‏_-;_-* &quot;-&quot;\ _د_._إ_._‏_-;_-@_-"/>
    <numFmt numFmtId="186" formatCode="_-* #,##0.00\ &quot;د.إ.&quot;_-;\-* #,##0.00\ &quot;د.إ.&quot;_-;_-* &quot;-&quot;??\ &quot;د.إ.&quot;_-;_-@_-"/>
    <numFmt numFmtId="187" formatCode="_-* #,##0.00\ _د_._إ_._‏_-;\-* #,##0.00\ _د_._إ_._‏_-;_-* &quot;-&quot;??\ _د_._إ_._‏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ر.س.&quot;\ #,##0_-;&quot;ر.س.&quot;\ #,##0\-"/>
    <numFmt numFmtId="197" formatCode="&quot;ر.س.&quot;\ #,##0_-;[Red]&quot;ر.س.&quot;\ #,##0\-"/>
    <numFmt numFmtId="198" formatCode="&quot;ر.س.&quot;\ #,##0.00_-;&quot;ر.س.&quot;\ #,##0.00\-"/>
    <numFmt numFmtId="199" formatCode="&quot;ر.س.&quot;\ #,##0.00_-;[Red]&quot;ر.س.&quot;\ #,##0.00\-"/>
    <numFmt numFmtId="200" formatCode="_-&quot;ر.س.&quot;\ * #,##0_-;_-&quot;ر.س.&quot;\ * #,##0\-;_-&quot;ر.س.&quot;\ * &quot;-&quot;_-;_-@_-"/>
    <numFmt numFmtId="201" formatCode="_-&quot;ر.س.&quot;\ * #,##0.00_-;_-&quot;ر.س.&quot;\ * #,##0.00\-;_-&quot;ر.س.&quot;\ * &quot;-&quot;??_-;_-@_-"/>
    <numFmt numFmtId="202" formatCode="0.0"/>
    <numFmt numFmtId="203" formatCode="00"/>
    <numFmt numFmtId="204" formatCode="[$-40C]dddd\ d\ mmmm\ yyyy"/>
    <numFmt numFmtId="205" formatCode="m/d/yyyy;@"/>
    <numFmt numFmtId="206" formatCode="[$-40C]d\ mmm\ yy"/>
    <numFmt numFmtId="207" formatCode="dd\-mm\-yyyy"/>
    <numFmt numFmtId="208" formatCode="0\1"/>
    <numFmt numFmtId="209" formatCode="#,##0.00\ _€"/>
    <numFmt numFmtId="210" formatCode="00.00"/>
    <numFmt numFmtId="211" formatCode="[$-F800]dddd\,\ mmmm\ dd\,\ yyyy"/>
    <numFmt numFmtId="212" formatCode="_-* #,##0.00\ [$€-40C]_-;\-* #,##0.00\ [$€-40C]_-;_-* &quot;-&quot;??\ [$€-40C]_-;_-@_-"/>
    <numFmt numFmtId="213" formatCode="mmm\-yyyy"/>
  </numFmts>
  <fonts count="51">
    <font>
      <sz val="10"/>
      <name val="Arabic Transparent"/>
      <family val="0"/>
    </font>
    <font>
      <u val="single"/>
      <sz val="10"/>
      <color indexed="12"/>
      <name val="Arabic Transparent"/>
      <family val="0"/>
    </font>
    <font>
      <u val="single"/>
      <sz val="10"/>
      <color indexed="36"/>
      <name val="Arabic Transparent"/>
      <family val="0"/>
    </font>
    <font>
      <sz val="10"/>
      <name val="Arial"/>
      <family val="2"/>
    </font>
    <font>
      <sz val="8"/>
      <name val="Arabic Transparent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Arabic Transparent"/>
      <family val="0"/>
    </font>
    <font>
      <sz val="9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4"/>
      <name val="Arial"/>
      <family val="0"/>
    </font>
    <font>
      <b/>
      <sz val="1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 style="double">
        <color rgb="FFFF0000"/>
      </right>
      <top style="thin"/>
      <bottom>
        <color indexed="63"/>
      </bottom>
    </border>
    <border>
      <left style="thin"/>
      <right style="double">
        <color rgb="FFFF0000"/>
      </right>
      <top style="thin"/>
      <bottom style="double">
        <color indexed="10"/>
      </bottom>
    </border>
    <border>
      <left style="thin"/>
      <right style="thin"/>
      <top style="thin"/>
      <bottom style="double">
        <color rgb="FFFF0000"/>
      </bottom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double">
        <color rgb="FFFF0000"/>
      </left>
      <right style="thin"/>
      <top>
        <color indexed="63"/>
      </top>
      <bottom>
        <color indexed="63"/>
      </bottom>
    </border>
    <border>
      <left style="double">
        <color rgb="FFFF0000"/>
      </left>
      <right style="thin"/>
      <top>
        <color indexed="63"/>
      </top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rgb="FFFF000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thin"/>
      <right style="double">
        <color rgb="FFFF0000"/>
      </right>
      <top>
        <color indexed="63"/>
      </top>
      <bottom>
        <color indexed="63"/>
      </bottom>
    </border>
    <border>
      <left style="thin"/>
      <right style="double">
        <color rgb="FFFF0000"/>
      </right>
      <top>
        <color indexed="63"/>
      </top>
      <bottom style="thin"/>
    </border>
    <border>
      <left style="double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68">
    <xf numFmtId="0" fontId="0" fillId="0" borderId="0" xfId="0" applyAlignment="1">
      <alignment/>
    </xf>
    <xf numFmtId="0" fontId="5" fillId="0" borderId="0" xfId="0" applyFont="1" applyAlignment="1">
      <alignment/>
    </xf>
    <xf numFmtId="14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4" fontId="6" fillId="35" borderId="10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4" fontId="6" fillId="36" borderId="10" xfId="0" applyNumberFormat="1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9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7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14" fontId="6" fillId="0" borderId="10" xfId="55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49" fontId="6" fillId="42" borderId="10" xfId="0" applyNumberFormat="1" applyFont="1" applyFill="1" applyBorder="1" applyAlignment="1">
      <alignment horizontal="center" vertical="center"/>
    </xf>
    <xf numFmtId="49" fontId="6" fillId="0" borderId="0" xfId="56" applyNumberFormat="1" applyFont="1" applyAlignment="1">
      <alignment horizontal="center" vertical="center"/>
      <protection/>
    </xf>
    <xf numFmtId="49" fontId="6" fillId="0" borderId="0" xfId="0" applyNumberFormat="1" applyFont="1" applyAlignment="1">
      <alignment horizontal="center" vertical="center"/>
    </xf>
    <xf numFmtId="14" fontId="6" fillId="38" borderId="10" xfId="0" applyNumberFormat="1" applyFont="1" applyFill="1" applyBorder="1" applyAlignment="1">
      <alignment horizontal="center" vertical="center"/>
    </xf>
    <xf numFmtId="14" fontId="6" fillId="40" borderId="11" xfId="0" applyNumberFormat="1" applyFont="1" applyFill="1" applyBorder="1" applyAlignment="1">
      <alignment horizontal="center" vertical="center"/>
    </xf>
    <xf numFmtId="14" fontId="6" fillId="38" borderId="11" xfId="0" applyNumberFormat="1" applyFont="1" applyFill="1" applyBorder="1" applyAlignment="1">
      <alignment horizontal="center" vertical="center"/>
    </xf>
    <xf numFmtId="14" fontId="6" fillId="41" borderId="11" xfId="0" applyNumberFormat="1" applyFont="1" applyFill="1" applyBorder="1" applyAlignment="1">
      <alignment horizontal="center" vertical="center"/>
    </xf>
    <xf numFmtId="14" fontId="6" fillId="35" borderId="11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center" vertical="center"/>
      <protection/>
    </xf>
    <xf numFmtId="0" fontId="6" fillId="39" borderId="10" xfId="0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/>
      <protection/>
    </xf>
    <xf numFmtId="49" fontId="6" fillId="43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14" fontId="6" fillId="35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14" fontId="6" fillId="36" borderId="13" xfId="0" applyNumberFormat="1" applyFont="1" applyFill="1" applyBorder="1" applyAlignment="1">
      <alignment horizontal="center" vertical="center"/>
    </xf>
    <xf numFmtId="14" fontId="6" fillId="35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4" fontId="6" fillId="36" borderId="12" xfId="0" applyNumberFormat="1" applyFont="1" applyFill="1" applyBorder="1" applyAlignment="1">
      <alignment horizontal="center" vertical="center"/>
    </xf>
    <xf numFmtId="14" fontId="6" fillId="36" borderId="16" xfId="0" applyNumberFormat="1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/>
    </xf>
    <xf numFmtId="14" fontId="6" fillId="33" borderId="13" xfId="0" applyNumberFormat="1" applyFont="1" applyFill="1" applyBorder="1" applyAlignment="1">
      <alignment horizontal="center" vertical="center"/>
    </xf>
    <xf numFmtId="14" fontId="6" fillId="33" borderId="15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14" fontId="6" fillId="38" borderId="13" xfId="0" applyNumberFormat="1" applyFont="1" applyFill="1" applyBorder="1" applyAlignment="1">
      <alignment horizontal="center" vertical="center"/>
    </xf>
    <xf numFmtId="14" fontId="6" fillId="38" borderId="12" xfId="0" applyNumberFormat="1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vertical="center"/>
    </xf>
    <xf numFmtId="14" fontId="6" fillId="38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4" fontId="6" fillId="33" borderId="12" xfId="0" applyNumberFormat="1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14" fontId="6" fillId="40" borderId="13" xfId="0" applyNumberFormat="1" applyFont="1" applyFill="1" applyBorder="1" applyAlignment="1">
      <alignment horizontal="center" vertical="center"/>
    </xf>
    <xf numFmtId="14" fontId="6" fillId="40" borderId="12" xfId="0" applyNumberFormat="1" applyFont="1" applyFill="1" applyBorder="1" applyAlignment="1">
      <alignment horizontal="center" vertical="center"/>
    </xf>
    <xf numFmtId="14" fontId="6" fillId="38" borderId="17" xfId="0" applyNumberFormat="1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14" fontId="6" fillId="41" borderId="17" xfId="0" applyNumberFormat="1" applyFont="1" applyFill="1" applyBorder="1" applyAlignment="1">
      <alignment horizontal="center" vertical="center"/>
    </xf>
    <xf numFmtId="14" fontId="6" fillId="38" borderId="18" xfId="0" applyNumberFormat="1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14" fontId="6" fillId="41" borderId="18" xfId="0" applyNumberFormat="1" applyFont="1" applyFill="1" applyBorder="1" applyAlignment="1">
      <alignment horizontal="center" vertical="center"/>
    </xf>
    <xf numFmtId="14" fontId="6" fillId="35" borderId="14" xfId="0" applyNumberFormat="1" applyFont="1" applyFill="1" applyBorder="1" applyAlignment="1">
      <alignment horizontal="center" vertical="center"/>
    </xf>
    <xf numFmtId="14" fontId="6" fillId="35" borderId="19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14" fontId="6" fillId="36" borderId="13" xfId="0" applyNumberFormat="1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6" fillId="36" borderId="13" xfId="0" applyFont="1" applyFill="1" applyBorder="1" applyAlignment="1">
      <alignment/>
    </xf>
    <xf numFmtId="14" fontId="6" fillId="38" borderId="13" xfId="0" applyNumberFormat="1" applyFont="1" applyFill="1" applyBorder="1" applyAlignment="1">
      <alignment horizontal="center"/>
    </xf>
    <xf numFmtId="14" fontId="6" fillId="34" borderId="13" xfId="0" applyNumberFormat="1" applyFont="1" applyFill="1" applyBorder="1" applyAlignment="1">
      <alignment horizontal="center" vertical="center"/>
    </xf>
    <xf numFmtId="14" fontId="6" fillId="34" borderId="12" xfId="0" applyNumberFormat="1" applyFont="1" applyFill="1" applyBorder="1" applyAlignment="1">
      <alignment horizontal="center" vertical="center"/>
    </xf>
    <xf numFmtId="0" fontId="6" fillId="0" borderId="10" xfId="45" applyNumberFormat="1" applyFont="1" applyFill="1" applyBorder="1" applyAlignment="1" applyProtection="1">
      <alignment horizontal="center" vertical="center"/>
      <protection/>
    </xf>
    <xf numFmtId="0" fontId="6" fillId="0" borderId="10" xfId="45" applyNumberFormat="1" applyFont="1" applyFill="1" applyBorder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39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39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44" borderId="22" xfId="0" applyFont="1" applyFill="1" applyBorder="1" applyAlignment="1" applyProtection="1">
      <alignment vertical="center"/>
      <protection/>
    </xf>
    <xf numFmtId="0" fontId="6" fillId="44" borderId="22" xfId="0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Alignment="1">
      <alignment/>
    </xf>
    <xf numFmtId="0" fontId="6" fillId="44" borderId="23" xfId="0" applyFont="1" applyFill="1" applyBorder="1" applyAlignment="1" applyProtection="1">
      <alignment vertical="center"/>
      <protection/>
    </xf>
    <xf numFmtId="0" fontId="6" fillId="44" borderId="19" xfId="0" applyFont="1" applyFill="1" applyBorder="1" applyAlignment="1" applyProtection="1">
      <alignment vertical="center"/>
      <protection/>
    </xf>
    <xf numFmtId="0" fontId="10" fillId="44" borderId="22" xfId="0" applyFont="1" applyFill="1" applyBorder="1" applyAlignment="1" applyProtection="1">
      <alignment vertical="center"/>
      <protection/>
    </xf>
    <xf numFmtId="0" fontId="10" fillId="44" borderId="14" xfId="0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49" fontId="6" fillId="33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4" fontId="6" fillId="0" borderId="28" xfId="55" applyNumberFormat="1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28" xfId="45" applyNumberFormat="1" applyFont="1" applyFill="1" applyBorder="1" applyAlignment="1" applyProtection="1">
      <alignment horizontal="center" vertical="center"/>
      <protection/>
    </xf>
    <xf numFmtId="0" fontId="6" fillId="0" borderId="28" xfId="45" applyNumberFormat="1" applyFont="1" applyFill="1" applyBorder="1" applyAlignment="1" applyProtection="1" quotePrefix="1">
      <alignment horizontal="center" vertical="center"/>
      <protection/>
    </xf>
    <xf numFmtId="0" fontId="6" fillId="0" borderId="29" xfId="0" applyNumberFormat="1" applyFont="1" applyFill="1" applyBorder="1" applyAlignment="1">
      <alignment horizontal="center" vertical="center"/>
    </xf>
    <xf numFmtId="14" fontId="6" fillId="38" borderId="30" xfId="0" applyNumberFormat="1" applyFont="1" applyFill="1" applyBorder="1" applyAlignment="1">
      <alignment horizontal="center" vertical="center"/>
    </xf>
    <xf numFmtId="14" fontId="6" fillId="42" borderId="31" xfId="0" applyNumberFormat="1" applyFont="1" applyFill="1" applyBorder="1" applyAlignment="1">
      <alignment horizontal="center" vertical="center"/>
    </xf>
    <xf numFmtId="14" fontId="6" fillId="38" borderId="32" xfId="0" applyNumberFormat="1" applyFont="1" applyFill="1" applyBorder="1" applyAlignment="1">
      <alignment horizontal="center" vertical="center"/>
    </xf>
    <xf numFmtId="14" fontId="6" fillId="42" borderId="33" xfId="0" applyNumberFormat="1" applyFont="1" applyFill="1" applyBorder="1" applyAlignment="1">
      <alignment horizontal="center" vertical="center"/>
    </xf>
    <xf numFmtId="14" fontId="6" fillId="38" borderId="26" xfId="0" applyNumberFormat="1" applyFont="1" applyFill="1" applyBorder="1" applyAlignment="1">
      <alignment horizontal="center" vertical="center"/>
    </xf>
    <xf numFmtId="14" fontId="6" fillId="42" borderId="25" xfId="0" applyNumberFormat="1" applyFont="1" applyFill="1" applyBorder="1" applyAlignment="1">
      <alignment horizontal="center" vertical="center"/>
    </xf>
    <xf numFmtId="14" fontId="6" fillId="0" borderId="26" xfId="55" applyNumberFormat="1" applyFont="1" applyFill="1" applyBorder="1" applyAlignment="1">
      <alignment horizontal="center" vertical="center"/>
      <protection/>
    </xf>
    <xf numFmtId="14" fontId="6" fillId="0" borderId="25" xfId="55" applyNumberFormat="1" applyFont="1" applyFill="1" applyBorder="1" applyAlignment="1">
      <alignment horizontal="center" vertical="center"/>
      <protection/>
    </xf>
    <xf numFmtId="14" fontId="6" fillId="0" borderId="27" xfId="55" applyNumberFormat="1" applyFont="1" applyFill="1" applyBorder="1" applyAlignment="1">
      <alignment horizontal="center" vertical="center"/>
      <protection/>
    </xf>
    <xf numFmtId="0" fontId="6" fillId="0" borderId="28" xfId="54" applyFont="1" applyFill="1" applyBorder="1" applyAlignment="1">
      <alignment horizontal="center" vertical="center"/>
      <protection/>
    </xf>
    <xf numFmtId="14" fontId="6" fillId="0" borderId="29" xfId="55" applyNumberFormat="1" applyFont="1" applyFill="1" applyBorder="1" applyAlignment="1">
      <alignment horizontal="center" vertical="center"/>
      <protection/>
    </xf>
    <xf numFmtId="0" fontId="6" fillId="35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49" fontId="6" fillId="35" borderId="26" xfId="0" applyNumberFormat="1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203" fontId="6" fillId="0" borderId="26" xfId="0" applyNumberFormat="1" applyFont="1" applyFill="1" applyBorder="1" applyAlignment="1">
      <alignment horizontal="center" vertical="center"/>
    </xf>
    <xf numFmtId="203" fontId="6" fillId="0" borderId="27" xfId="0" applyNumberFormat="1" applyFont="1" applyFill="1" applyBorder="1" applyAlignment="1">
      <alignment horizontal="center" vertical="center"/>
    </xf>
    <xf numFmtId="14" fontId="6" fillId="0" borderId="28" xfId="0" applyNumberFormat="1" applyFont="1" applyFill="1" applyBorder="1" applyAlignment="1">
      <alignment horizontal="center" vertical="center"/>
    </xf>
    <xf numFmtId="203" fontId="6" fillId="0" borderId="28" xfId="0" applyNumberFormat="1" applyFont="1" applyFill="1" applyBorder="1" applyAlignment="1">
      <alignment horizontal="center" vertical="center"/>
    </xf>
    <xf numFmtId="0" fontId="6" fillId="38" borderId="31" xfId="0" applyFont="1" applyFill="1" applyBorder="1" applyAlignment="1">
      <alignment horizontal="center" vertical="center"/>
    </xf>
    <xf numFmtId="0" fontId="6" fillId="38" borderId="3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6" fillId="0" borderId="13" xfId="55" applyNumberFormat="1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45" applyNumberFormat="1" applyFont="1" applyFill="1" applyBorder="1" applyAlignment="1" applyProtection="1">
      <alignment horizontal="center" vertical="center"/>
      <protection/>
    </xf>
    <xf numFmtId="0" fontId="6" fillId="0" borderId="13" xfId="45" applyNumberFormat="1" applyFont="1" applyFill="1" applyBorder="1" applyAlignment="1" applyProtection="1" quotePrefix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14" fontId="6" fillId="0" borderId="30" xfId="55" applyNumberFormat="1" applyFont="1" applyFill="1" applyBorder="1" applyAlignment="1">
      <alignment horizontal="center" vertical="center"/>
      <protection/>
    </xf>
    <xf numFmtId="0" fontId="6" fillId="0" borderId="13" xfId="54" applyFont="1" applyFill="1" applyBorder="1" applyAlignment="1">
      <alignment horizontal="center" vertical="center"/>
      <protection/>
    </xf>
    <xf numFmtId="14" fontId="6" fillId="0" borderId="31" xfId="55" applyNumberFormat="1" applyFont="1" applyFill="1" applyBorder="1" applyAlignment="1">
      <alignment horizontal="center" vertical="center"/>
      <protection/>
    </xf>
    <xf numFmtId="203" fontId="6" fillId="0" borderId="30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203" fontId="6" fillId="0" borderId="13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horizontal="center" vertical="center"/>
      <protection/>
    </xf>
    <xf numFmtId="0" fontId="11" fillId="44" borderId="22" xfId="0" applyFont="1" applyFill="1" applyBorder="1" applyAlignment="1" applyProtection="1">
      <alignment vertical="center"/>
      <protection/>
    </xf>
    <xf numFmtId="0" fontId="6" fillId="45" borderId="23" xfId="0" applyFont="1" applyFill="1" applyBorder="1" applyAlignment="1" applyProtection="1">
      <alignment vertical="center"/>
      <protection/>
    </xf>
    <xf numFmtId="0" fontId="5" fillId="45" borderId="23" xfId="0" applyFont="1" applyFill="1" applyBorder="1" applyAlignment="1">
      <alignment/>
    </xf>
    <xf numFmtId="0" fontId="5" fillId="45" borderId="0" xfId="0" applyFont="1" applyFill="1" applyAlignment="1">
      <alignment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49" fontId="1" fillId="0" borderId="10" xfId="45" applyNumberForma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45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0" fillId="0" borderId="0" xfId="0" applyAlignment="1">
      <alignment readingOrder="2"/>
    </xf>
    <xf numFmtId="0" fontId="0" fillId="46" borderId="37" xfId="0" applyFill="1" applyBorder="1" applyAlignment="1">
      <alignment horizontal="center" vertical="center"/>
    </xf>
    <xf numFmtId="0" fontId="0" fillId="46" borderId="38" xfId="0" applyFill="1" applyBorder="1" applyAlignment="1">
      <alignment horizontal="center" vertical="center"/>
    </xf>
    <xf numFmtId="0" fontId="6" fillId="45" borderId="0" xfId="0" applyFont="1" applyFill="1" applyBorder="1" applyAlignment="1" applyProtection="1">
      <alignment horizontal="center" vertical="center"/>
      <protection/>
    </xf>
    <xf numFmtId="0" fontId="0" fillId="47" borderId="0" xfId="0" applyFill="1" applyAlignment="1">
      <alignment/>
    </xf>
    <xf numFmtId="0" fontId="0" fillId="0" borderId="0" xfId="0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45" borderId="37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 horizontal="center" vertical="center"/>
    </xf>
    <xf numFmtId="14" fontId="6" fillId="0" borderId="39" xfId="0" applyNumberFormat="1" applyFont="1" applyFill="1" applyBorder="1" applyAlignment="1">
      <alignment horizontal="center" vertical="center"/>
    </xf>
    <xf numFmtId="14" fontId="6" fillId="0" borderId="40" xfId="0" applyNumberFormat="1" applyFont="1" applyFill="1" applyBorder="1" applyAlignment="1">
      <alignment horizontal="center" vertical="center"/>
    </xf>
    <xf numFmtId="14" fontId="6" fillId="0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4" fontId="6" fillId="48" borderId="22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4" fontId="6" fillId="48" borderId="45" xfId="0" applyNumberFormat="1" applyFont="1" applyFill="1" applyBorder="1" applyAlignment="1">
      <alignment horizontal="center" vertical="center"/>
    </xf>
    <xf numFmtId="14" fontId="6" fillId="48" borderId="46" xfId="0" applyNumberFormat="1" applyFont="1" applyFill="1" applyBorder="1" applyAlignment="1">
      <alignment horizontal="center" vertical="center"/>
    </xf>
    <xf numFmtId="14" fontId="6" fillId="0" borderId="47" xfId="0" applyNumberFormat="1" applyFont="1" applyFill="1" applyBorder="1" applyAlignment="1">
      <alignment horizontal="center" vertical="center"/>
    </xf>
    <xf numFmtId="14" fontId="6" fillId="0" borderId="4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45" borderId="37" xfId="0" applyFont="1" applyFill="1" applyBorder="1" applyAlignment="1" applyProtection="1">
      <alignment horizontal="center" vertical="center"/>
      <protection/>
    </xf>
    <xf numFmtId="0" fontId="6" fillId="45" borderId="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46" borderId="0" xfId="0" applyFill="1" applyAlignment="1" applyProtection="1">
      <alignment horizontal="center" vertical="center"/>
      <protection locked="0"/>
    </xf>
    <xf numFmtId="14" fontId="10" fillId="38" borderId="13" xfId="0" applyNumberFormat="1" applyFont="1" applyFill="1" applyBorder="1" applyAlignment="1">
      <alignment vertical="center"/>
    </xf>
    <xf numFmtId="0" fontId="5" fillId="0" borderId="10" xfId="55" applyFont="1" applyFill="1" applyBorder="1" applyAlignment="1">
      <alignment horizontal="center" vertical="center"/>
      <protection/>
    </xf>
    <xf numFmtId="0" fontId="6" fillId="44" borderId="49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44" borderId="51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center" vertical="center"/>
    </xf>
    <xf numFmtId="49" fontId="6" fillId="37" borderId="15" xfId="0" applyNumberFormat="1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/>
    </xf>
    <xf numFmtId="49" fontId="6" fillId="43" borderId="10" xfId="0" applyNumberFormat="1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9" borderId="49" xfId="0" applyFont="1" applyFill="1" applyBorder="1" applyAlignment="1">
      <alignment horizontal="center" vertical="center"/>
    </xf>
    <xf numFmtId="0" fontId="6" fillId="39" borderId="50" xfId="0" applyFont="1" applyFill="1" applyBorder="1" applyAlignment="1">
      <alignment horizontal="center" vertical="center"/>
    </xf>
    <xf numFmtId="0" fontId="6" fillId="39" borderId="5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49" borderId="17" xfId="55" applyFont="1" applyFill="1" applyBorder="1" applyAlignment="1">
      <alignment horizontal="center" vertical="center"/>
      <protection/>
    </xf>
    <xf numFmtId="0" fontId="6" fillId="49" borderId="14" xfId="55" applyFont="1" applyFill="1" applyBorder="1" applyAlignment="1">
      <alignment horizontal="center" vertical="center"/>
      <protection/>
    </xf>
    <xf numFmtId="0" fontId="6" fillId="49" borderId="18" xfId="55" applyFont="1" applyFill="1" applyBorder="1" applyAlignment="1">
      <alignment horizontal="center" vertical="center"/>
      <protection/>
    </xf>
    <xf numFmtId="0" fontId="6" fillId="49" borderId="19" xfId="55" applyFont="1" applyFill="1" applyBorder="1" applyAlignment="1">
      <alignment horizontal="center" vertical="center"/>
      <protection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9" borderId="26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49" fontId="6" fillId="37" borderId="10" xfId="56" applyNumberFormat="1" applyFont="1" applyFill="1" applyBorder="1" applyAlignment="1">
      <alignment horizontal="center" vertical="center"/>
      <protection/>
    </xf>
    <xf numFmtId="14" fontId="6" fillId="38" borderId="13" xfId="0" applyNumberFormat="1" applyFont="1" applyFill="1" applyBorder="1" applyAlignment="1">
      <alignment horizontal="center" vertical="center"/>
    </xf>
    <xf numFmtId="14" fontId="6" fillId="38" borderId="15" xfId="0" applyNumberFormat="1" applyFont="1" applyFill="1" applyBorder="1" applyAlignment="1">
      <alignment horizontal="center" vertical="center"/>
    </xf>
    <xf numFmtId="14" fontId="6" fillId="38" borderId="12" xfId="0" applyNumberFormat="1" applyFont="1" applyFill="1" applyBorder="1" applyAlignment="1">
      <alignment horizontal="center" vertical="center"/>
    </xf>
    <xf numFmtId="14" fontId="6" fillId="38" borderId="40" xfId="0" applyNumberFormat="1" applyFont="1" applyFill="1" applyBorder="1" applyAlignment="1">
      <alignment horizontal="center" vertical="center"/>
    </xf>
    <xf numFmtId="14" fontId="6" fillId="38" borderId="57" xfId="0" applyNumberFormat="1" applyFont="1" applyFill="1" applyBorder="1" applyAlignment="1">
      <alignment horizontal="center" vertical="center"/>
    </xf>
    <xf numFmtId="14" fontId="6" fillId="38" borderId="58" xfId="0" applyNumberFormat="1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212" fontId="6" fillId="12" borderId="10" xfId="0" applyNumberFormat="1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 wrapText="1"/>
    </xf>
    <xf numFmtId="0" fontId="6" fillId="50" borderId="59" xfId="0" applyFont="1" applyFill="1" applyBorder="1" applyAlignment="1">
      <alignment horizontal="center" vertical="center"/>
    </xf>
    <xf numFmtId="0" fontId="6" fillId="50" borderId="2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212" fontId="6" fillId="6" borderId="13" xfId="0" applyNumberFormat="1" applyFont="1" applyFill="1" applyBorder="1" applyAlignment="1">
      <alignment horizontal="center" vertical="center"/>
    </xf>
    <xf numFmtId="212" fontId="6" fillId="6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39" borderId="11" xfId="0" applyNumberFormat="1" applyFont="1" applyFill="1" applyBorder="1" applyAlignment="1" applyProtection="1">
      <alignment horizontal="center" vertical="center"/>
      <protection/>
    </xf>
    <xf numFmtId="14" fontId="6" fillId="39" borderId="60" xfId="0" applyNumberFormat="1" applyFont="1" applyFill="1" applyBorder="1" applyAlignment="1" applyProtection="1">
      <alignment horizontal="center" vertical="center"/>
      <protection/>
    </xf>
    <xf numFmtId="14" fontId="6" fillId="39" borderId="21" xfId="0" applyNumberFormat="1" applyFont="1" applyFill="1" applyBorder="1" applyAlignment="1" applyProtection="1">
      <alignment horizontal="center" vertical="center"/>
      <protection/>
    </xf>
    <xf numFmtId="0" fontId="6" fillId="39" borderId="11" xfId="0" applyFont="1" applyFill="1" applyBorder="1" applyAlignment="1" applyProtection="1">
      <alignment horizontal="center" vertical="center"/>
      <protection/>
    </xf>
    <xf numFmtId="0" fontId="6" fillId="39" borderId="60" xfId="0" applyFont="1" applyFill="1" applyBorder="1" applyAlignment="1" applyProtection="1">
      <alignment horizontal="center" vertical="center"/>
      <protection/>
    </xf>
    <xf numFmtId="0" fontId="6" fillId="39" borderId="21" xfId="0" applyFont="1" applyFill="1" applyBorder="1" applyAlignment="1" applyProtection="1">
      <alignment horizontal="center" vertical="center"/>
      <protection/>
    </xf>
    <xf numFmtId="0" fontId="6" fillId="44" borderId="24" xfId="0" applyFont="1" applyFill="1" applyBorder="1" applyAlignment="1" applyProtection="1">
      <alignment horizontal="left" vertical="center"/>
      <protection/>
    </xf>
    <xf numFmtId="0" fontId="6" fillId="44" borderId="0" xfId="0" applyFont="1" applyFill="1" applyBorder="1" applyAlignment="1" applyProtection="1">
      <alignment horizontal="left" vertical="center"/>
      <protection/>
    </xf>
    <xf numFmtId="0" fontId="6" fillId="44" borderId="16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6" fillId="39" borderId="11" xfId="0" applyNumberFormat="1" applyFont="1" applyFill="1" applyBorder="1" applyAlignment="1" applyProtection="1">
      <alignment horizontal="center" vertical="center"/>
      <protection/>
    </xf>
    <xf numFmtId="0" fontId="6" fillId="39" borderId="60" xfId="0" applyNumberFormat="1" applyFont="1" applyFill="1" applyBorder="1" applyAlignment="1" applyProtection="1">
      <alignment horizontal="center" vertical="center"/>
      <protection/>
    </xf>
    <xf numFmtId="0" fontId="6" fillId="39" borderId="21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6" fillId="39" borderId="12" xfId="0" applyFont="1" applyFill="1" applyBorder="1" applyAlignment="1" applyProtection="1">
      <alignment horizontal="center" vertical="center"/>
      <protection/>
    </xf>
    <xf numFmtId="0" fontId="6" fillId="39" borderId="66" xfId="0" applyFont="1" applyFill="1" applyBorder="1" applyAlignment="1" applyProtection="1">
      <alignment horizontal="center" vertical="center"/>
      <protection/>
    </xf>
    <xf numFmtId="0" fontId="6" fillId="39" borderId="67" xfId="0" applyFont="1" applyFill="1" applyBorder="1" applyAlignment="1" applyProtection="1">
      <alignment horizontal="center" vertical="center"/>
      <protection/>
    </xf>
    <xf numFmtId="0" fontId="6" fillId="39" borderId="68" xfId="0" applyFont="1" applyFill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44" borderId="24" xfId="0" applyFont="1" applyFill="1" applyBorder="1" applyAlignment="1" applyProtection="1">
      <alignment horizontal="left" vertical="center"/>
      <protection/>
    </xf>
    <xf numFmtId="0" fontId="5" fillId="44" borderId="0" xfId="0" applyFont="1" applyFill="1" applyBorder="1" applyAlignment="1" applyProtection="1">
      <alignment horizontal="left" vertical="center"/>
      <protection/>
    </xf>
    <xf numFmtId="0" fontId="5" fillId="44" borderId="16" xfId="0" applyFont="1" applyFill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9" fillId="39" borderId="11" xfId="45" applyFont="1" applyFill="1" applyBorder="1" applyAlignment="1" applyProtection="1">
      <alignment horizontal="center" vertical="center"/>
      <protection/>
    </xf>
    <xf numFmtId="0" fontId="5" fillId="39" borderId="11" xfId="0" applyNumberFormat="1" applyFont="1" applyFill="1" applyBorder="1" applyAlignment="1" applyProtection="1">
      <alignment horizontal="center" vertical="center"/>
      <protection/>
    </xf>
    <xf numFmtId="0" fontId="5" fillId="39" borderId="60" xfId="0" applyNumberFormat="1" applyFont="1" applyFill="1" applyBorder="1" applyAlignment="1" applyProtection="1">
      <alignment horizontal="center" vertical="center"/>
      <protection/>
    </xf>
    <xf numFmtId="0" fontId="5" fillId="39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6" fillId="39" borderId="10" xfId="0" applyFont="1" applyFill="1" applyBorder="1" applyAlignment="1" applyProtection="1">
      <alignment horizontal="center" vertical="center"/>
      <protection/>
    </xf>
    <xf numFmtId="0" fontId="6" fillId="39" borderId="11" xfId="52" applyNumberFormat="1" applyFont="1" applyFill="1" applyBorder="1" applyAlignment="1" applyProtection="1">
      <alignment horizontal="center" vertical="center"/>
      <protection/>
    </xf>
    <xf numFmtId="0" fontId="6" fillId="39" borderId="60" xfId="52" applyNumberFormat="1" applyFont="1" applyFill="1" applyBorder="1" applyAlignment="1" applyProtection="1">
      <alignment horizontal="center" vertical="center"/>
      <protection/>
    </xf>
    <xf numFmtId="0" fontId="6" fillId="39" borderId="21" xfId="5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76" xfId="0" applyFont="1" applyBorder="1" applyAlignment="1">
      <alignment horizontal="center"/>
    </xf>
    <xf numFmtId="0" fontId="5" fillId="33" borderId="77" xfId="0" applyFont="1" applyFill="1" applyBorder="1" applyAlignment="1">
      <alignment horizontal="center"/>
    </xf>
    <xf numFmtId="0" fontId="5" fillId="33" borderId="78" xfId="0" applyFont="1" applyFill="1" applyBorder="1" applyAlignment="1">
      <alignment horizontal="center"/>
    </xf>
    <xf numFmtId="0" fontId="5" fillId="33" borderId="79" xfId="0" applyFont="1" applyFill="1" applyBorder="1" applyAlignment="1">
      <alignment horizont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6" fillId="45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readingOrder="1"/>
    </xf>
    <xf numFmtId="0" fontId="13" fillId="0" borderId="0" xfId="0" applyFont="1" applyAlignment="1">
      <alignment horizontal="center" vertical="center"/>
    </xf>
    <xf numFmtId="0" fontId="0" fillId="46" borderId="80" xfId="0" applyFill="1" applyBorder="1" applyAlignment="1">
      <alignment horizontal="center" vertical="center"/>
    </xf>
    <xf numFmtId="0" fontId="0" fillId="46" borderId="81" xfId="0" applyFill="1" applyBorder="1" applyAlignment="1">
      <alignment horizontal="center" vertical="center"/>
    </xf>
    <xf numFmtId="0" fontId="0" fillId="46" borderId="82" xfId="0" applyFill="1" applyBorder="1" applyAlignment="1">
      <alignment horizontal="center" vertical="center"/>
    </xf>
    <xf numFmtId="0" fontId="0" fillId="0" borderId="0" xfId="0" applyAlignment="1">
      <alignment horizontal="center" readingOrder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01-ADMIN-Fiche Personnel-08-09-BenKhaldoun" xfId="52"/>
    <cellStyle name="Normal_Jadoual-Ihssa-Mouadafin-07-08-B-220508" xfId="53"/>
    <cellStyle name="Normal_Jadoual-Ihssa-Mouadafin-07-08-B-220508-Adres" xfId="54"/>
    <cellStyle name="Normal_K-Haiat-Idara-Tarbawiya-Tadris-Khadamat-06-07-2Page" xfId="55"/>
    <cellStyle name="Normal_ww-Tadbir-Qa3idat-Mo3tayate-08-09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0</xdr:rowOff>
    </xdr:from>
    <xdr:to>
      <xdr:col>5</xdr:col>
      <xdr:colOff>590550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0</xdr:rowOff>
    </xdr:from>
    <xdr:to>
      <xdr:col>5</xdr:col>
      <xdr:colOff>590550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0</xdr:rowOff>
    </xdr:from>
    <xdr:to>
      <xdr:col>5</xdr:col>
      <xdr:colOff>590550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0</xdr:rowOff>
    </xdr:from>
    <xdr:to>
      <xdr:col>5</xdr:col>
      <xdr:colOff>590550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0</xdr:rowOff>
    </xdr:from>
    <xdr:to>
      <xdr:col>5</xdr:col>
      <xdr:colOff>590550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5</xdr:col>
      <xdr:colOff>447675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8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7</xdr:col>
      <xdr:colOff>304800</xdr:colOff>
      <xdr:row>0</xdr:row>
      <xdr:rowOff>0</xdr:rowOff>
    </xdr:from>
    <xdr:to>
      <xdr:col>7</xdr:col>
      <xdr:colOff>304800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7</xdr:col>
      <xdr:colOff>533400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3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0</xdr:rowOff>
    </xdr:from>
    <xdr:to>
      <xdr:col>5</xdr:col>
      <xdr:colOff>590550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0</xdr:rowOff>
    </xdr:from>
    <xdr:to>
      <xdr:col>5</xdr:col>
      <xdr:colOff>590550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0</xdr:rowOff>
    </xdr:from>
    <xdr:to>
      <xdr:col>5</xdr:col>
      <xdr:colOff>590550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5</xdr:col>
      <xdr:colOff>447675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1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8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142875</xdr:colOff>
      <xdr:row>3</xdr:row>
      <xdr:rowOff>9525</xdr:rowOff>
    </xdr:from>
    <xdr:to>
      <xdr:col>38</xdr:col>
      <xdr:colOff>209550</xdr:colOff>
      <xdr:row>8</xdr:row>
      <xdr:rowOff>95250</xdr:rowOff>
    </xdr:to>
    <xdr:sp>
      <xdr:nvSpPr>
        <xdr:cNvPr id="1" name="Pensées 1"/>
        <xdr:cNvSpPr>
          <a:spLocks/>
        </xdr:cNvSpPr>
      </xdr:nvSpPr>
      <xdr:spPr>
        <a:xfrm>
          <a:off x="10791825" y="504825"/>
          <a:ext cx="2962275" cy="923925"/>
        </a:xfrm>
        <a:prstGeom prst="cloudCallout">
          <a:avLst>
            <a:gd name="adj1" fmla="val -64907"/>
            <a:gd name="adj2" fmla="val -5174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/>
            <a:t>بعد</a:t>
          </a:r>
          <a:r>
            <a:rPr lang="en-US" cap="none" sz="1400" b="1" i="0" u="none" baseline="0"/>
            <a:t> تعبئة الورقة </a:t>
          </a:r>
          <a:r>
            <a:rPr lang="en-US" cap="none" sz="1400" b="1" i="0" u="none" baseline="0"/>
            <a:t>BD</a:t>
          </a:r>
          <a:r>
            <a:rPr lang="en-US" cap="none" sz="1400" b="1" i="0" u="none" baseline="0"/>
            <a:t> إختر إسم الأستاذ من القائمة</a:t>
          </a:r>
        </a:p>
      </xdr:txBody>
    </xdr:sp>
    <xdr:clientData/>
  </xdr:twoCellAnchor>
  <xdr:twoCellAnchor editAs="oneCell">
    <xdr:from>
      <xdr:col>26</xdr:col>
      <xdr:colOff>0</xdr:colOff>
      <xdr:row>18</xdr:row>
      <xdr:rowOff>0</xdr:rowOff>
    </xdr:from>
    <xdr:to>
      <xdr:col>29</xdr:col>
      <xdr:colOff>285750</xdr:colOff>
      <xdr:row>21</xdr:row>
      <xdr:rowOff>85725</xdr:rowOff>
    </xdr:to>
    <xdr:pic macro="[0]!طباعة">
      <xdr:nvPicPr>
        <xdr:cNvPr id="2" name="Image 2" descr="imprim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2962275"/>
          <a:ext cx="1371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8</xdr:row>
      <xdr:rowOff>104775</xdr:rowOff>
    </xdr:from>
    <xdr:to>
      <xdr:col>18</xdr:col>
      <xdr:colOff>85725</xdr:colOff>
      <xdr:row>15</xdr:row>
      <xdr:rowOff>28575</xdr:rowOff>
    </xdr:to>
    <xdr:sp>
      <xdr:nvSpPr>
        <xdr:cNvPr id="1" name="Pensées 1"/>
        <xdr:cNvSpPr>
          <a:spLocks/>
        </xdr:cNvSpPr>
      </xdr:nvSpPr>
      <xdr:spPr>
        <a:xfrm>
          <a:off x="10829925" y="1304925"/>
          <a:ext cx="2828925" cy="923925"/>
        </a:xfrm>
        <a:prstGeom prst="cloudCallout">
          <a:avLst>
            <a:gd name="adj1" fmla="val 5092"/>
            <a:gd name="adj2" fmla="val -7029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بعد</a:t>
          </a:r>
          <a:r>
            <a:rPr lang="en-US" cap="none" sz="1400" b="1" i="0" u="none" baseline="0"/>
            <a:t> تعبئة الورقة </a:t>
          </a:r>
          <a:r>
            <a:rPr lang="en-US" cap="none" sz="1400" b="1" i="0" u="none" baseline="0"/>
            <a:t>BD</a:t>
          </a:r>
          <a:r>
            <a:rPr lang="en-US" cap="none" sz="1400" b="1" i="0" u="none" baseline="0"/>
            <a:t> إختر إسم الأستاذ من القائمة</a:t>
          </a:r>
        </a:p>
      </xdr:txBody>
    </xdr:sp>
    <xdr:clientData/>
  </xdr:twoCellAnchor>
  <xdr:twoCellAnchor>
    <xdr:from>
      <xdr:col>14</xdr:col>
      <xdr:colOff>762000</xdr:colOff>
      <xdr:row>16</xdr:row>
      <xdr:rowOff>180975</xdr:rowOff>
    </xdr:from>
    <xdr:to>
      <xdr:col>18</xdr:col>
      <xdr:colOff>0</xdr:colOff>
      <xdr:row>24</xdr:row>
      <xdr:rowOff>152400</xdr:rowOff>
    </xdr:to>
    <xdr:sp>
      <xdr:nvSpPr>
        <xdr:cNvPr id="2" name="Pensées 2"/>
        <xdr:cNvSpPr>
          <a:spLocks/>
        </xdr:cNvSpPr>
      </xdr:nvSpPr>
      <xdr:spPr>
        <a:xfrm>
          <a:off x="10982325" y="2419350"/>
          <a:ext cx="2590800" cy="923925"/>
        </a:xfrm>
        <a:prstGeom prst="cloudCallout">
          <a:avLst>
            <a:gd name="adj1" fmla="val 71388"/>
            <a:gd name="adj2" fmla="val -52768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أكتب</a:t>
          </a:r>
          <a:r>
            <a:rPr lang="en-US" cap="none" sz="1400" b="1" i="0" u="none" baseline="0"/>
            <a:t> نوع التعيين يدويا</a:t>
          </a:r>
          <a:r>
            <a:rPr lang="en-US" cap="none" sz="1400" b="1" i="0" u="none" baseline="0"/>
            <a:t> </a:t>
          </a:r>
          <a:r>
            <a:rPr lang="en-US" cap="none" sz="1400" b="1" i="0" u="none" baseline="0"/>
            <a:t>P</a:t>
          </a:r>
          <a:r>
            <a:rPr lang="en-US" cap="none" sz="1400" b="1" i="0" u="none" baseline="0"/>
            <a:t> / F </a:t>
          </a:r>
          <a:r>
            <a:rPr lang="en-US" cap="none" sz="1400" b="1" i="0" u="none" baseline="0"/>
            <a:t>لكل أستاذ</a:t>
          </a:r>
        </a:p>
      </xdr:txBody>
    </xdr:sp>
    <xdr:clientData/>
  </xdr:twoCellAnchor>
  <xdr:twoCellAnchor editAs="oneCell">
    <xdr:from>
      <xdr:col>15</xdr:col>
      <xdr:colOff>523875</xdr:colOff>
      <xdr:row>26</xdr:row>
      <xdr:rowOff>85725</xdr:rowOff>
    </xdr:from>
    <xdr:to>
      <xdr:col>17</xdr:col>
      <xdr:colOff>161925</xdr:colOff>
      <xdr:row>31</xdr:row>
      <xdr:rowOff>9525</xdr:rowOff>
    </xdr:to>
    <xdr:pic macro="[0]!طباعة">
      <xdr:nvPicPr>
        <xdr:cNvPr id="3" name="Image 3" descr="imprim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3514725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tabColor indexed="12"/>
  </sheetPr>
  <dimension ref="A1:CU68"/>
  <sheetViews>
    <sheetView showGridLines="0" rightToLeft="1" zoomScalePageLayoutView="0" workbookViewId="0" topLeftCell="A1">
      <selection activeCell="A6" sqref="A6"/>
    </sheetView>
  </sheetViews>
  <sheetFormatPr defaultColWidth="11.00390625" defaultRowHeight="12.75"/>
  <cols>
    <col min="1" max="1" width="4.00390625" style="7" bestFit="1" customWidth="1"/>
    <col min="2" max="2" width="3.875" style="7" bestFit="1" customWidth="1"/>
    <col min="3" max="4" width="9.00390625" style="7" bestFit="1" customWidth="1"/>
    <col min="5" max="5" width="13.125" style="7" customWidth="1"/>
    <col min="6" max="6" width="13.875" style="6" customWidth="1"/>
    <col min="7" max="7" width="18.00390625" style="6" customWidth="1"/>
    <col min="8" max="8" width="15.75390625" style="7" customWidth="1"/>
    <col min="9" max="9" width="11.25390625" style="8" bestFit="1" customWidth="1"/>
    <col min="10" max="10" width="16.625" style="7" customWidth="1"/>
    <col min="11" max="11" width="6.375" style="7" bestFit="1" customWidth="1"/>
    <col min="12" max="12" width="5.875" style="7" bestFit="1" customWidth="1"/>
    <col min="13" max="13" width="12.125" style="7" bestFit="1" customWidth="1"/>
    <col min="14" max="14" width="11.625" style="7" bestFit="1" customWidth="1"/>
    <col min="15" max="15" width="15.875" style="8" bestFit="1" customWidth="1"/>
    <col min="16" max="16" width="34.25390625" style="27" bestFit="1" customWidth="1"/>
    <col min="17" max="17" width="7.875" style="28" bestFit="1" customWidth="1"/>
    <col min="18" max="18" width="8.125" style="28" hidden="1" customWidth="1"/>
    <col min="19" max="19" width="15.375" style="28" bestFit="1" customWidth="1"/>
    <col min="20" max="20" width="16.00390625" style="28" customWidth="1"/>
    <col min="21" max="21" width="16.25390625" style="28" customWidth="1"/>
    <col min="22" max="22" width="23.25390625" style="28" customWidth="1"/>
    <col min="23" max="23" width="5.625" style="28" customWidth="1"/>
    <col min="24" max="24" width="6.125" style="65" customWidth="1"/>
    <col min="25" max="25" width="11.75390625" style="8" bestFit="1" customWidth="1"/>
    <col min="26" max="26" width="14.00390625" style="28" customWidth="1"/>
    <col min="27" max="27" width="16.125" style="28" bestFit="1" customWidth="1"/>
    <col min="28" max="28" width="13.375" style="8" bestFit="1" customWidth="1"/>
    <col min="29" max="29" width="20.375" style="8" customWidth="1"/>
    <col min="30" max="30" width="23.875" style="8" customWidth="1"/>
    <col min="31" max="31" width="30.875" style="7" customWidth="1"/>
    <col min="32" max="32" width="15.625" style="8" bestFit="1" customWidth="1"/>
    <col min="33" max="33" width="39.375" style="7" bestFit="1" customWidth="1"/>
    <col min="34" max="34" width="15.75390625" style="8" bestFit="1" customWidth="1"/>
    <col min="35" max="35" width="14.875" style="8" bestFit="1" customWidth="1"/>
    <col min="36" max="36" width="14.875" style="7" bestFit="1" customWidth="1"/>
    <col min="37" max="37" width="8.625" style="7" bestFit="1" customWidth="1"/>
    <col min="38" max="38" width="15.00390625" style="8" bestFit="1" customWidth="1"/>
    <col min="39" max="39" width="14.125" style="8" bestFit="1" customWidth="1"/>
    <col min="40" max="40" width="13.875" style="7" bestFit="1" customWidth="1"/>
    <col min="41" max="41" width="18.625" style="8" bestFit="1" customWidth="1"/>
    <col min="42" max="42" width="9.625" style="7" bestFit="1" customWidth="1"/>
    <col min="43" max="43" width="11.875" style="8" bestFit="1" customWidth="1"/>
    <col min="44" max="44" width="24.375" style="7" bestFit="1" customWidth="1"/>
    <col min="45" max="45" width="22.875" style="8" bestFit="1" customWidth="1"/>
    <col min="46" max="46" width="33.25390625" style="7" bestFit="1" customWidth="1"/>
    <col min="47" max="47" width="17.875" style="7" bestFit="1" customWidth="1"/>
    <col min="48" max="48" width="21.75390625" style="8" bestFit="1" customWidth="1"/>
    <col min="49" max="49" width="20.625" style="7" customWidth="1"/>
    <col min="50" max="50" width="25.625" style="7" customWidth="1"/>
    <col min="51" max="51" width="25.00390625" style="7" customWidth="1"/>
    <col min="52" max="52" width="23.75390625" style="7" customWidth="1"/>
    <col min="53" max="53" width="21.75390625" style="7" customWidth="1"/>
    <col min="54" max="54" width="23.625" style="7" customWidth="1"/>
    <col min="55" max="55" width="18.125" style="7" customWidth="1"/>
    <col min="56" max="56" width="18.875" style="8" bestFit="1" customWidth="1"/>
    <col min="57" max="57" width="19.75390625" style="7" customWidth="1"/>
    <col min="58" max="58" width="24.25390625" style="8" customWidth="1"/>
    <col min="59" max="59" width="9.75390625" style="7" bestFit="1" customWidth="1"/>
    <col min="60" max="60" width="17.875" style="8" customWidth="1"/>
    <col min="61" max="61" width="11.25390625" style="7" bestFit="1" customWidth="1"/>
    <col min="62" max="62" width="22.125" style="7" customWidth="1"/>
    <col min="63" max="63" width="20.00390625" style="7" customWidth="1"/>
    <col min="64" max="64" width="16.75390625" style="7" customWidth="1"/>
    <col min="65" max="65" width="17.875" style="7" customWidth="1"/>
    <col min="66" max="66" width="10.875" style="7" customWidth="1"/>
    <col min="67" max="67" width="12.25390625" style="7" customWidth="1"/>
    <col min="68" max="68" width="14.00390625" style="8" customWidth="1"/>
    <col min="69" max="70" width="13.00390625" style="8" customWidth="1"/>
    <col min="71" max="75" width="11.375" style="7" customWidth="1"/>
    <col min="76" max="87" width="9.00390625" style="7" customWidth="1"/>
    <col min="88" max="99" width="10.875" style="7" customWidth="1"/>
    <col min="100" max="100" width="5.875" style="7" customWidth="1"/>
    <col min="101" max="16384" width="11.375" style="7" customWidth="1"/>
  </cols>
  <sheetData>
    <row r="1" spans="2:99" ht="17.25" thickBot="1" thickTop="1">
      <c r="B1" s="220" t="s">
        <v>166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2"/>
      <c r="AB1" s="233" t="s">
        <v>167</v>
      </c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5"/>
      <c r="AR1" s="220" t="s">
        <v>59</v>
      </c>
      <c r="AS1" s="221"/>
      <c r="AT1" s="221"/>
      <c r="AU1" s="221"/>
      <c r="AV1" s="221"/>
      <c r="AW1" s="222"/>
      <c r="AX1" s="233" t="s">
        <v>111</v>
      </c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5"/>
      <c r="BJ1" s="220" t="s">
        <v>139</v>
      </c>
      <c r="BK1" s="221"/>
      <c r="BL1" s="221"/>
      <c r="BM1" s="221"/>
      <c r="BN1" s="221"/>
      <c r="BO1" s="221"/>
      <c r="BP1" s="221"/>
      <c r="BQ1" s="222"/>
      <c r="BR1" s="273" t="s">
        <v>301</v>
      </c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39"/>
      <c r="CM1" s="39"/>
      <c r="CN1" s="39"/>
      <c r="CO1" s="39"/>
      <c r="CP1" s="39"/>
      <c r="CQ1" s="39"/>
      <c r="CR1" s="39"/>
      <c r="CS1" s="39"/>
      <c r="CT1" s="39"/>
      <c r="CU1" s="6"/>
    </row>
    <row r="2" spans="1:98" ht="15.75" customHeight="1" thickTop="1">
      <c r="A2" s="239" t="s">
        <v>168</v>
      </c>
      <c r="B2" s="250" t="s">
        <v>4</v>
      </c>
      <c r="C2" s="251"/>
      <c r="D2" s="242" t="s">
        <v>1</v>
      </c>
      <c r="E2" s="244" t="s">
        <v>102</v>
      </c>
      <c r="F2" s="245"/>
      <c r="G2" s="244" t="s">
        <v>5</v>
      </c>
      <c r="H2" s="245"/>
      <c r="I2" s="44" t="s">
        <v>0</v>
      </c>
      <c r="J2" s="41" t="s">
        <v>185</v>
      </c>
      <c r="K2" s="248" t="s">
        <v>19</v>
      </c>
      <c r="L2" s="249"/>
      <c r="M2" s="45" t="s">
        <v>207</v>
      </c>
      <c r="N2" s="46" t="s">
        <v>186</v>
      </c>
      <c r="O2" s="47" t="s">
        <v>187</v>
      </c>
      <c r="P2" s="256" t="s">
        <v>8</v>
      </c>
      <c r="Q2" s="224" t="s">
        <v>188</v>
      </c>
      <c r="R2" s="224" t="s">
        <v>172</v>
      </c>
      <c r="S2" s="12" t="s">
        <v>22</v>
      </c>
      <c r="T2" s="227" t="s">
        <v>175</v>
      </c>
      <c r="U2" s="227"/>
      <c r="V2" s="227" t="s">
        <v>71</v>
      </c>
      <c r="W2" s="252" t="s">
        <v>204</v>
      </c>
      <c r="X2" s="253"/>
      <c r="Y2" s="55" t="s">
        <v>0</v>
      </c>
      <c r="Z2" s="230" t="s">
        <v>192</v>
      </c>
      <c r="AA2" s="231"/>
      <c r="AB2" s="130" t="s">
        <v>0</v>
      </c>
      <c r="AC2" s="59" t="s">
        <v>0</v>
      </c>
      <c r="AD2" s="59" t="s">
        <v>76</v>
      </c>
      <c r="AE2" s="236" t="s">
        <v>85</v>
      </c>
      <c r="AF2" s="55" t="s">
        <v>180</v>
      </c>
      <c r="AG2" s="263" t="s">
        <v>182</v>
      </c>
      <c r="AH2" s="69" t="s">
        <v>195</v>
      </c>
      <c r="AI2" s="69" t="s">
        <v>76</v>
      </c>
      <c r="AJ2" s="67" t="s">
        <v>183</v>
      </c>
      <c r="AK2" s="265" t="s">
        <v>196</v>
      </c>
      <c r="AL2" s="71" t="s">
        <v>197</v>
      </c>
      <c r="AM2" s="71" t="s">
        <v>76</v>
      </c>
      <c r="AN2" s="72" t="s">
        <v>186</v>
      </c>
      <c r="AO2" s="73" t="s">
        <v>201</v>
      </c>
      <c r="AP2" s="238" t="s">
        <v>202</v>
      </c>
      <c r="AQ2" s="131" t="s">
        <v>0</v>
      </c>
      <c r="AR2" s="141" t="s">
        <v>214</v>
      </c>
      <c r="AS2" s="77" t="s">
        <v>213</v>
      </c>
      <c r="AT2" s="61" t="s">
        <v>2</v>
      </c>
      <c r="AU2" s="61" t="s">
        <v>108</v>
      </c>
      <c r="AV2" s="71" t="s">
        <v>217</v>
      </c>
      <c r="AW2" s="142" t="s">
        <v>109</v>
      </c>
      <c r="AX2" s="228" t="s">
        <v>147</v>
      </c>
      <c r="AY2" s="229"/>
      <c r="AZ2" s="223" t="s">
        <v>149</v>
      </c>
      <c r="BA2" s="223"/>
      <c r="BB2" s="80" t="s">
        <v>218</v>
      </c>
      <c r="BC2" s="42" t="s">
        <v>155</v>
      </c>
      <c r="BD2" s="81" t="s">
        <v>218</v>
      </c>
      <c r="BE2" s="83" t="s">
        <v>221</v>
      </c>
      <c r="BF2" s="84" t="s">
        <v>223</v>
      </c>
      <c r="BG2" s="42" t="s">
        <v>160</v>
      </c>
      <c r="BH2" s="85" t="s">
        <v>221</v>
      </c>
      <c r="BI2" s="151" t="s">
        <v>125</v>
      </c>
      <c r="BJ2" s="237" t="s">
        <v>147</v>
      </c>
      <c r="BK2" s="236"/>
      <c r="BL2" s="236" t="s">
        <v>149</v>
      </c>
      <c r="BM2" s="236"/>
      <c r="BN2" s="63" t="s">
        <v>160</v>
      </c>
      <c r="BO2" s="57" t="s">
        <v>155</v>
      </c>
      <c r="BP2" s="257" t="s">
        <v>140</v>
      </c>
      <c r="BQ2" s="260" t="s">
        <v>141</v>
      </c>
      <c r="BR2" s="207" t="s">
        <v>132</v>
      </c>
      <c r="BS2" s="276" t="s">
        <v>265</v>
      </c>
      <c r="BT2" s="276"/>
      <c r="BU2" s="279" t="s">
        <v>266</v>
      </c>
      <c r="BV2" s="280"/>
      <c r="BW2" s="280"/>
      <c r="BX2" s="271" t="s">
        <v>271</v>
      </c>
      <c r="BY2" s="271"/>
      <c r="BZ2" s="271" t="s">
        <v>272</v>
      </c>
      <c r="CA2" s="271"/>
      <c r="CB2" s="271" t="s">
        <v>273</v>
      </c>
      <c r="CC2" s="271"/>
      <c r="CD2" s="271" t="s">
        <v>274</v>
      </c>
      <c r="CE2" s="271"/>
      <c r="CF2" s="271" t="s">
        <v>275</v>
      </c>
      <c r="CG2" s="271"/>
      <c r="CH2" s="271" t="s">
        <v>276</v>
      </c>
      <c r="CI2" s="271" t="s">
        <v>272</v>
      </c>
      <c r="CJ2" s="281" t="s">
        <v>308</v>
      </c>
      <c r="CK2" s="281" t="s">
        <v>309</v>
      </c>
      <c r="CL2" s="213"/>
      <c r="CM2" s="213"/>
      <c r="CN2" s="213"/>
      <c r="CO2" s="213"/>
      <c r="CP2" s="213"/>
      <c r="CQ2" s="213"/>
      <c r="CR2" s="213"/>
      <c r="CS2" s="213"/>
      <c r="CT2" s="213"/>
    </row>
    <row r="3" spans="1:92" ht="27" customHeight="1">
      <c r="A3" s="240"/>
      <c r="B3" s="250"/>
      <c r="C3" s="251"/>
      <c r="D3" s="243"/>
      <c r="E3" s="246"/>
      <c r="F3" s="247"/>
      <c r="G3" s="246"/>
      <c r="H3" s="247"/>
      <c r="I3" s="48" t="s">
        <v>7</v>
      </c>
      <c r="J3" s="49" t="s">
        <v>7</v>
      </c>
      <c r="K3" s="232" t="s">
        <v>26</v>
      </c>
      <c r="L3" s="232"/>
      <c r="M3" s="232" t="s">
        <v>208</v>
      </c>
      <c r="N3" s="50" t="s">
        <v>169</v>
      </c>
      <c r="O3" s="53" t="s">
        <v>170</v>
      </c>
      <c r="P3" s="256"/>
      <c r="Q3" s="225"/>
      <c r="R3" s="226"/>
      <c r="S3" s="224" t="s">
        <v>29</v>
      </c>
      <c r="T3" s="227"/>
      <c r="U3" s="227"/>
      <c r="V3" s="227"/>
      <c r="W3" s="254" t="s">
        <v>176</v>
      </c>
      <c r="X3" s="255"/>
      <c r="Y3" s="56" t="s">
        <v>177</v>
      </c>
      <c r="Z3" s="3" t="s">
        <v>31</v>
      </c>
      <c r="AA3" s="118" t="s">
        <v>206</v>
      </c>
      <c r="AB3" s="132" t="s">
        <v>6</v>
      </c>
      <c r="AC3" s="64" t="s">
        <v>178</v>
      </c>
      <c r="AD3" s="64" t="s">
        <v>77</v>
      </c>
      <c r="AE3" s="236"/>
      <c r="AF3" s="66" t="s">
        <v>179</v>
      </c>
      <c r="AG3" s="264"/>
      <c r="AH3" s="70" t="s">
        <v>181</v>
      </c>
      <c r="AI3" s="70" t="s">
        <v>182</v>
      </c>
      <c r="AJ3" s="68" t="s">
        <v>184</v>
      </c>
      <c r="AK3" s="266"/>
      <c r="AL3" s="74" t="s">
        <v>199</v>
      </c>
      <c r="AM3" s="74" t="s">
        <v>198</v>
      </c>
      <c r="AN3" s="75" t="s">
        <v>200</v>
      </c>
      <c r="AO3" s="76" t="s">
        <v>200</v>
      </c>
      <c r="AP3" s="238"/>
      <c r="AQ3" s="133" t="s">
        <v>203</v>
      </c>
      <c r="AR3" s="143" t="s">
        <v>215</v>
      </c>
      <c r="AS3" s="78" t="s">
        <v>212</v>
      </c>
      <c r="AT3" s="62" t="s">
        <v>3</v>
      </c>
      <c r="AU3" s="62" t="s">
        <v>95</v>
      </c>
      <c r="AV3" s="74" t="s">
        <v>216</v>
      </c>
      <c r="AW3" s="144" t="s">
        <v>110</v>
      </c>
      <c r="AX3" s="228" t="s">
        <v>148</v>
      </c>
      <c r="AY3" s="229"/>
      <c r="AZ3" s="223" t="s">
        <v>150</v>
      </c>
      <c r="BA3" s="223"/>
      <c r="BB3" s="58" t="s">
        <v>219</v>
      </c>
      <c r="BC3" s="242" t="s">
        <v>156</v>
      </c>
      <c r="BD3" s="52" t="s">
        <v>220</v>
      </c>
      <c r="BE3" s="51" t="s">
        <v>222</v>
      </c>
      <c r="BF3" s="60" t="s">
        <v>224</v>
      </c>
      <c r="BG3" s="242" t="s">
        <v>161</v>
      </c>
      <c r="BH3" s="86" t="s">
        <v>226</v>
      </c>
      <c r="BI3" s="152" t="s">
        <v>225</v>
      </c>
      <c r="BJ3" s="237" t="s">
        <v>148</v>
      </c>
      <c r="BK3" s="236"/>
      <c r="BL3" s="236" t="s">
        <v>150</v>
      </c>
      <c r="BM3" s="236"/>
      <c r="BN3" s="267" t="s">
        <v>161</v>
      </c>
      <c r="BO3" s="269" t="s">
        <v>156</v>
      </c>
      <c r="BP3" s="258"/>
      <c r="BQ3" s="261"/>
      <c r="BR3" s="209" t="s">
        <v>125</v>
      </c>
      <c r="BS3" s="277" t="s">
        <v>302</v>
      </c>
      <c r="BT3" s="278" t="s">
        <v>303</v>
      </c>
      <c r="BU3" s="197" t="s">
        <v>304</v>
      </c>
      <c r="BV3" s="197" t="s">
        <v>305</v>
      </c>
      <c r="BW3" s="197" t="s">
        <v>306</v>
      </c>
      <c r="BX3" s="275" t="s">
        <v>136</v>
      </c>
      <c r="BY3" s="272" t="s">
        <v>307</v>
      </c>
      <c r="BZ3" s="275" t="s">
        <v>136</v>
      </c>
      <c r="CA3" s="272" t="s">
        <v>307</v>
      </c>
      <c r="CB3" s="275" t="s">
        <v>136</v>
      </c>
      <c r="CC3" s="272" t="s">
        <v>307</v>
      </c>
      <c r="CD3" s="275" t="s">
        <v>136</v>
      </c>
      <c r="CE3" s="272" t="s">
        <v>307</v>
      </c>
      <c r="CF3" s="275" t="s">
        <v>136</v>
      </c>
      <c r="CG3" s="272" t="s">
        <v>307</v>
      </c>
      <c r="CH3" s="275" t="s">
        <v>136</v>
      </c>
      <c r="CI3" s="272" t="s">
        <v>307</v>
      </c>
      <c r="CJ3" s="282"/>
      <c r="CK3" s="282"/>
      <c r="CL3" s="213"/>
      <c r="CM3" s="213"/>
      <c r="CN3" s="213"/>
    </row>
    <row r="4" spans="1:96" ht="15.75">
      <c r="A4" s="241"/>
      <c r="B4" s="250"/>
      <c r="C4" s="251"/>
      <c r="D4" s="4" t="s">
        <v>101</v>
      </c>
      <c r="E4" s="35" t="s">
        <v>75</v>
      </c>
      <c r="F4" s="15" t="s">
        <v>74</v>
      </c>
      <c r="G4" s="9" t="s">
        <v>103</v>
      </c>
      <c r="H4" s="16" t="s">
        <v>104</v>
      </c>
      <c r="I4" s="5" t="s">
        <v>12</v>
      </c>
      <c r="J4" s="4" t="s">
        <v>98</v>
      </c>
      <c r="K4" s="4" t="s">
        <v>190</v>
      </c>
      <c r="L4" s="4" t="s">
        <v>189</v>
      </c>
      <c r="M4" s="232"/>
      <c r="N4" s="10" t="s">
        <v>27</v>
      </c>
      <c r="O4" s="11" t="s">
        <v>73</v>
      </c>
      <c r="P4" s="256"/>
      <c r="Q4" s="54" t="s">
        <v>171</v>
      </c>
      <c r="R4" s="17" t="s">
        <v>29</v>
      </c>
      <c r="S4" s="226"/>
      <c r="T4" s="37" t="s">
        <v>173</v>
      </c>
      <c r="U4" s="37" t="s">
        <v>174</v>
      </c>
      <c r="V4" s="227"/>
      <c r="W4" s="79" t="s">
        <v>40</v>
      </c>
      <c r="X4" s="79" t="s">
        <v>41</v>
      </c>
      <c r="Y4" s="40" t="s">
        <v>191</v>
      </c>
      <c r="Z4" s="3" t="s">
        <v>193</v>
      </c>
      <c r="AA4" s="118" t="s">
        <v>194</v>
      </c>
      <c r="AB4" s="134" t="s">
        <v>13</v>
      </c>
      <c r="AC4" s="29" t="s">
        <v>72</v>
      </c>
      <c r="AD4" s="29" t="s">
        <v>78</v>
      </c>
      <c r="AE4" s="3" t="s">
        <v>79</v>
      </c>
      <c r="AF4" s="2" t="s">
        <v>82</v>
      </c>
      <c r="AG4" s="19" t="s">
        <v>80</v>
      </c>
      <c r="AH4" s="30" t="s">
        <v>81</v>
      </c>
      <c r="AI4" s="30" t="s">
        <v>83</v>
      </c>
      <c r="AJ4" s="19" t="s">
        <v>84</v>
      </c>
      <c r="AK4" s="20" t="s">
        <v>88</v>
      </c>
      <c r="AL4" s="31" t="s">
        <v>86</v>
      </c>
      <c r="AM4" s="31" t="s">
        <v>87</v>
      </c>
      <c r="AN4" s="21" t="s">
        <v>89</v>
      </c>
      <c r="AO4" s="32" t="s">
        <v>90</v>
      </c>
      <c r="AP4" s="26" t="s">
        <v>91</v>
      </c>
      <c r="AQ4" s="135" t="s">
        <v>92</v>
      </c>
      <c r="AR4" s="145" t="s">
        <v>105</v>
      </c>
      <c r="AS4" s="33" t="s">
        <v>93</v>
      </c>
      <c r="AT4" s="13" t="s">
        <v>106</v>
      </c>
      <c r="AU4" s="13" t="s">
        <v>107</v>
      </c>
      <c r="AV4" s="31" t="s">
        <v>94</v>
      </c>
      <c r="AW4" s="146" t="s">
        <v>96</v>
      </c>
      <c r="AX4" s="153" t="s">
        <v>153</v>
      </c>
      <c r="AY4" s="9" t="s">
        <v>114</v>
      </c>
      <c r="AZ4" s="13" t="s">
        <v>151</v>
      </c>
      <c r="BA4" s="13" t="s">
        <v>152</v>
      </c>
      <c r="BB4" s="80" t="s">
        <v>154</v>
      </c>
      <c r="BC4" s="243"/>
      <c r="BD4" s="81" t="s">
        <v>157</v>
      </c>
      <c r="BE4" s="82" t="s">
        <v>158</v>
      </c>
      <c r="BF4" s="218" t="s">
        <v>159</v>
      </c>
      <c r="BG4" s="243"/>
      <c r="BH4" s="85" t="s">
        <v>162</v>
      </c>
      <c r="BI4" s="151" t="s">
        <v>163</v>
      </c>
      <c r="BJ4" s="153" t="s">
        <v>153</v>
      </c>
      <c r="BK4" s="9" t="s">
        <v>114</v>
      </c>
      <c r="BL4" s="9" t="s">
        <v>151</v>
      </c>
      <c r="BM4" s="9" t="s">
        <v>152</v>
      </c>
      <c r="BN4" s="268"/>
      <c r="BO4" s="270"/>
      <c r="BP4" s="259"/>
      <c r="BQ4" s="262"/>
      <c r="BR4" s="210"/>
      <c r="BS4" s="277"/>
      <c r="BT4" s="278"/>
      <c r="BU4" s="198" t="s">
        <v>262</v>
      </c>
      <c r="BV4" s="198" t="s">
        <v>263</v>
      </c>
      <c r="BW4" s="198" t="s">
        <v>264</v>
      </c>
      <c r="BX4" s="275"/>
      <c r="BY4" s="272"/>
      <c r="BZ4" s="275"/>
      <c r="CA4" s="272"/>
      <c r="CB4" s="275"/>
      <c r="CC4" s="272"/>
      <c r="CD4" s="275"/>
      <c r="CE4" s="272"/>
      <c r="CF4" s="275"/>
      <c r="CG4" s="272"/>
      <c r="CH4" s="275"/>
      <c r="CI4" s="272"/>
      <c r="CJ4" s="283"/>
      <c r="CK4" s="283"/>
      <c r="CL4" s="213"/>
      <c r="CM4" s="213"/>
      <c r="CN4" s="18" t="s">
        <v>238</v>
      </c>
      <c r="CP4" s="7" t="s">
        <v>314</v>
      </c>
      <c r="CR4" s="23" t="s">
        <v>227</v>
      </c>
    </row>
    <row r="5" spans="1:96" s="6" customFormat="1" ht="15.75">
      <c r="A5" s="156">
        <v>1</v>
      </c>
      <c r="B5" s="119"/>
      <c r="C5" s="14"/>
      <c r="D5" s="14"/>
      <c r="E5" s="14"/>
      <c r="F5" s="14"/>
      <c r="G5" s="174"/>
      <c r="H5" s="174"/>
      <c r="I5" s="22"/>
      <c r="J5" s="174"/>
      <c r="K5" s="14"/>
      <c r="L5" s="14"/>
      <c r="M5" s="14" t="s">
        <v>209</v>
      </c>
      <c r="N5" s="14"/>
      <c r="O5" s="22"/>
      <c r="P5" s="36"/>
      <c r="Q5" s="23"/>
      <c r="R5" s="23"/>
      <c r="S5" s="174"/>
      <c r="T5" s="18"/>
      <c r="U5" s="18"/>
      <c r="V5" s="181"/>
      <c r="W5" s="87" t="s">
        <v>205</v>
      </c>
      <c r="X5" s="87"/>
      <c r="Y5" s="22"/>
      <c r="Z5" s="23"/>
      <c r="AA5" s="120"/>
      <c r="AB5" s="136"/>
      <c r="AC5" s="22"/>
      <c r="AD5" s="22"/>
      <c r="AE5" s="34"/>
      <c r="AF5" s="22"/>
      <c r="AG5" s="34" t="s">
        <v>210</v>
      </c>
      <c r="AH5" s="22"/>
      <c r="AI5" s="22"/>
      <c r="AJ5" s="18"/>
      <c r="AK5" s="23"/>
      <c r="AL5" s="22"/>
      <c r="AM5" s="22"/>
      <c r="AN5" s="23" t="s">
        <v>211</v>
      </c>
      <c r="AO5" s="22"/>
      <c r="AP5" s="23" t="s">
        <v>99</v>
      </c>
      <c r="AQ5" s="22"/>
      <c r="AR5" s="147"/>
      <c r="AS5" s="25"/>
      <c r="AT5" s="24" t="s">
        <v>237</v>
      </c>
      <c r="AU5" s="24" t="s">
        <v>240</v>
      </c>
      <c r="AV5" s="25"/>
      <c r="AW5" s="120" t="s">
        <v>239</v>
      </c>
      <c r="AX5" s="154"/>
      <c r="AY5" s="23"/>
      <c r="AZ5" s="23"/>
      <c r="BA5" s="23"/>
      <c r="BB5" s="25"/>
      <c r="BC5" s="23"/>
      <c r="BD5" s="25"/>
      <c r="BE5" s="25"/>
      <c r="BF5" s="25"/>
      <c r="BG5" s="23" t="s">
        <v>227</v>
      </c>
      <c r="BH5" s="25"/>
      <c r="BI5" s="120" t="s">
        <v>228</v>
      </c>
      <c r="BJ5" s="154"/>
      <c r="BK5" s="23"/>
      <c r="BL5" s="23"/>
      <c r="BM5" s="23"/>
      <c r="BN5" s="23"/>
      <c r="BO5" s="23"/>
      <c r="BP5" s="25"/>
      <c r="BQ5" s="201"/>
      <c r="BR5" s="211" t="s">
        <v>310</v>
      </c>
      <c r="BS5" s="200"/>
      <c r="BT5" s="14"/>
      <c r="BU5" s="14"/>
      <c r="BV5" s="14"/>
      <c r="BW5" s="205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>
        <f>CH5+CF5+CD5+CB5+BZ5+BX5</f>
        <v>0</v>
      </c>
      <c r="CK5" s="14">
        <v>30</v>
      </c>
      <c r="CL5" s="39"/>
      <c r="CM5" s="39"/>
      <c r="CN5" s="18" t="s">
        <v>312</v>
      </c>
      <c r="CP5" s="6" t="s">
        <v>241</v>
      </c>
      <c r="CR5" s="23" t="s">
        <v>316</v>
      </c>
    </row>
    <row r="6" spans="1:96" s="6" customFormat="1" ht="15.75">
      <c r="A6" s="156">
        <v>2</v>
      </c>
      <c r="B6" s="119"/>
      <c r="C6" s="14"/>
      <c r="D6" s="14"/>
      <c r="E6" s="14"/>
      <c r="F6" s="14"/>
      <c r="G6" s="174"/>
      <c r="H6" s="174"/>
      <c r="I6" s="22"/>
      <c r="J6" s="174"/>
      <c r="K6" s="14"/>
      <c r="L6" s="14"/>
      <c r="M6" s="14" t="s">
        <v>209</v>
      </c>
      <c r="N6" s="14"/>
      <c r="O6" s="22"/>
      <c r="P6" s="36"/>
      <c r="Q6" s="23"/>
      <c r="R6" s="23"/>
      <c r="S6" s="174"/>
      <c r="T6" s="18"/>
      <c r="U6" s="18"/>
      <c r="V6" s="182"/>
      <c r="W6" s="87" t="s">
        <v>205</v>
      </c>
      <c r="X6" s="87"/>
      <c r="Y6" s="22"/>
      <c r="Z6" s="23"/>
      <c r="AA6" s="120"/>
      <c r="AB6" s="136"/>
      <c r="AC6" s="22"/>
      <c r="AD6" s="22"/>
      <c r="AE6" s="34"/>
      <c r="AF6" s="22"/>
      <c r="AG6" s="34" t="s">
        <v>311</v>
      </c>
      <c r="AH6" s="22"/>
      <c r="AI6" s="22"/>
      <c r="AJ6" s="18"/>
      <c r="AK6" s="23"/>
      <c r="AL6" s="22"/>
      <c r="AM6" s="22"/>
      <c r="AN6" s="23" t="s">
        <v>211</v>
      </c>
      <c r="AO6" s="22"/>
      <c r="AP6" s="23" t="s">
        <v>99</v>
      </c>
      <c r="AQ6" s="22"/>
      <c r="AR6" s="147"/>
      <c r="AS6" s="25"/>
      <c r="AT6" s="24" t="s">
        <v>237</v>
      </c>
      <c r="AU6" s="24" t="s">
        <v>304</v>
      </c>
      <c r="AV6" s="25"/>
      <c r="AW6" s="120"/>
      <c r="AX6" s="154"/>
      <c r="AY6" s="23"/>
      <c r="AZ6" s="23"/>
      <c r="BA6" s="23"/>
      <c r="BB6" s="25"/>
      <c r="BC6" s="23"/>
      <c r="BD6" s="25"/>
      <c r="BE6" s="25"/>
      <c r="BF6" s="25"/>
      <c r="BG6" s="23" t="s">
        <v>227</v>
      </c>
      <c r="BH6" s="25"/>
      <c r="BI6" s="120" t="s">
        <v>228</v>
      </c>
      <c r="BJ6" s="154"/>
      <c r="BK6" s="23"/>
      <c r="BL6" s="23"/>
      <c r="BM6" s="23"/>
      <c r="BN6" s="23"/>
      <c r="BO6" s="23"/>
      <c r="BP6" s="25"/>
      <c r="BQ6" s="201"/>
      <c r="BR6" s="211" t="s">
        <v>310</v>
      </c>
      <c r="BS6" s="200"/>
      <c r="BT6" s="14"/>
      <c r="BU6" s="14"/>
      <c r="BV6" s="14"/>
      <c r="BW6" s="205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>
        <f aca="true" t="shared" si="0" ref="CJ6:CJ59">CH6+CF6+CD6+CB6+BZ6+BX6</f>
        <v>0</v>
      </c>
      <c r="CK6" s="14">
        <v>30</v>
      </c>
      <c r="CL6" s="39"/>
      <c r="CM6" s="39"/>
      <c r="CN6" s="18" t="s">
        <v>315</v>
      </c>
      <c r="CP6" s="6" t="s">
        <v>297</v>
      </c>
      <c r="CR6" s="23" t="s">
        <v>320</v>
      </c>
    </row>
    <row r="7" spans="1:94" s="6" customFormat="1" ht="15.75">
      <c r="A7" s="156">
        <v>3</v>
      </c>
      <c r="B7" s="119"/>
      <c r="C7" s="14"/>
      <c r="D7" s="14"/>
      <c r="E7" s="14"/>
      <c r="F7" s="14"/>
      <c r="G7" s="174"/>
      <c r="H7" s="174"/>
      <c r="I7" s="22"/>
      <c r="J7" s="174"/>
      <c r="K7" s="14"/>
      <c r="L7" s="14"/>
      <c r="M7" s="14" t="s">
        <v>209</v>
      </c>
      <c r="N7" s="14"/>
      <c r="O7" s="22"/>
      <c r="P7" s="36"/>
      <c r="Q7" s="23"/>
      <c r="R7" s="23"/>
      <c r="S7" s="174"/>
      <c r="T7" s="18"/>
      <c r="U7" s="18"/>
      <c r="V7" s="181"/>
      <c r="W7" s="87" t="s">
        <v>205</v>
      </c>
      <c r="X7" s="88"/>
      <c r="Y7" s="22"/>
      <c r="Z7" s="23"/>
      <c r="AA7" s="120"/>
      <c r="AB7" s="136"/>
      <c r="AC7" s="22"/>
      <c r="AD7" s="22"/>
      <c r="AE7" s="34"/>
      <c r="AF7" s="22"/>
      <c r="AG7" s="34" t="s">
        <v>313</v>
      </c>
      <c r="AH7" s="22"/>
      <c r="AI7" s="22"/>
      <c r="AJ7" s="18"/>
      <c r="AK7" s="23"/>
      <c r="AL7" s="22"/>
      <c r="AM7" s="22"/>
      <c r="AN7" s="23" t="s">
        <v>211</v>
      </c>
      <c r="AO7" s="22"/>
      <c r="AP7" s="23" t="s">
        <v>99</v>
      </c>
      <c r="AQ7" s="137"/>
      <c r="AR7" s="147"/>
      <c r="AS7" s="25"/>
      <c r="AT7" s="24" t="s">
        <v>237</v>
      </c>
      <c r="AU7" s="24"/>
      <c r="AV7" s="25"/>
      <c r="AW7" s="120"/>
      <c r="AX7" s="154"/>
      <c r="AY7" s="23"/>
      <c r="AZ7" s="23"/>
      <c r="BA7" s="23"/>
      <c r="BB7" s="25"/>
      <c r="BC7" s="23"/>
      <c r="BD7" s="25"/>
      <c r="BE7" s="25"/>
      <c r="BF7" s="25"/>
      <c r="BG7" s="23"/>
      <c r="BH7" s="25"/>
      <c r="BI7" s="120" t="s">
        <v>228</v>
      </c>
      <c r="BJ7" s="154"/>
      <c r="BK7" s="23"/>
      <c r="BL7" s="23"/>
      <c r="BM7" s="23"/>
      <c r="BN7" s="23"/>
      <c r="BO7" s="23"/>
      <c r="BP7" s="25"/>
      <c r="BQ7" s="201"/>
      <c r="BR7" s="211" t="s">
        <v>310</v>
      </c>
      <c r="BS7" s="200"/>
      <c r="BT7" s="14"/>
      <c r="BU7" s="14"/>
      <c r="BV7" s="14"/>
      <c r="BW7" s="205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>
        <f t="shared" si="0"/>
        <v>0</v>
      </c>
      <c r="CK7" s="14">
        <v>30</v>
      </c>
      <c r="CL7" s="39"/>
      <c r="CM7" s="39"/>
      <c r="CN7" s="18" t="s">
        <v>317</v>
      </c>
      <c r="CP7" s="6" t="s">
        <v>298</v>
      </c>
    </row>
    <row r="8" spans="1:94" s="6" customFormat="1" ht="15.75">
      <c r="A8" s="156">
        <v>4</v>
      </c>
      <c r="B8" s="119"/>
      <c r="C8" s="14"/>
      <c r="D8" s="14"/>
      <c r="E8" s="14"/>
      <c r="F8" s="14"/>
      <c r="G8" s="174"/>
      <c r="H8" s="174"/>
      <c r="I8" s="22"/>
      <c r="J8" s="174"/>
      <c r="K8" s="14"/>
      <c r="L8" s="14"/>
      <c r="M8" s="14" t="s">
        <v>209</v>
      </c>
      <c r="N8" s="14"/>
      <c r="O8" s="22"/>
      <c r="P8" s="36"/>
      <c r="Q8" s="23"/>
      <c r="R8" s="23"/>
      <c r="S8" s="174"/>
      <c r="T8" s="18"/>
      <c r="U8" s="18"/>
      <c r="V8" s="182"/>
      <c r="W8" s="87" t="s">
        <v>205</v>
      </c>
      <c r="X8" s="88"/>
      <c r="Y8" s="22"/>
      <c r="Z8" s="23"/>
      <c r="AA8" s="120"/>
      <c r="AB8" s="136"/>
      <c r="AC8" s="22"/>
      <c r="AD8" s="22"/>
      <c r="AE8" s="34"/>
      <c r="AF8" s="22"/>
      <c r="AG8" s="34"/>
      <c r="AH8" s="22"/>
      <c r="AI8" s="22"/>
      <c r="AJ8" s="18"/>
      <c r="AK8" s="23"/>
      <c r="AL8" s="22"/>
      <c r="AM8" s="22"/>
      <c r="AN8" s="23" t="s">
        <v>211</v>
      </c>
      <c r="AO8" s="22"/>
      <c r="AP8" s="23" t="s">
        <v>99</v>
      </c>
      <c r="AQ8" s="137"/>
      <c r="AR8" s="147"/>
      <c r="AS8" s="25"/>
      <c r="AT8" s="24" t="s">
        <v>237</v>
      </c>
      <c r="AU8" s="24"/>
      <c r="AV8" s="25"/>
      <c r="AW8" s="120"/>
      <c r="AX8" s="154"/>
      <c r="AY8" s="23"/>
      <c r="AZ8" s="23"/>
      <c r="BA8" s="23"/>
      <c r="BB8" s="25"/>
      <c r="BC8" s="23"/>
      <c r="BD8" s="25"/>
      <c r="BE8" s="25"/>
      <c r="BF8" s="25"/>
      <c r="BG8" s="23"/>
      <c r="BH8" s="25"/>
      <c r="BI8" s="120" t="s">
        <v>228</v>
      </c>
      <c r="BJ8" s="154"/>
      <c r="BK8" s="23"/>
      <c r="BL8" s="23"/>
      <c r="BM8" s="23"/>
      <c r="BN8" s="23"/>
      <c r="BO8" s="23"/>
      <c r="BP8" s="25"/>
      <c r="BQ8" s="201"/>
      <c r="BR8" s="211" t="s">
        <v>310</v>
      </c>
      <c r="BS8" s="200"/>
      <c r="BT8" s="14"/>
      <c r="BU8" s="14"/>
      <c r="BV8" s="14"/>
      <c r="BW8" s="205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>
        <f t="shared" si="0"/>
        <v>0</v>
      </c>
      <c r="CK8" s="14">
        <v>30</v>
      </c>
      <c r="CL8" s="39"/>
      <c r="CM8" s="39"/>
      <c r="CN8" s="18" t="s">
        <v>318</v>
      </c>
      <c r="CP8" s="6" t="s">
        <v>299</v>
      </c>
    </row>
    <row r="9" spans="1:94" s="6" customFormat="1" ht="15.75">
      <c r="A9" s="156">
        <v>5</v>
      </c>
      <c r="B9" s="119"/>
      <c r="C9" s="14"/>
      <c r="D9" s="14"/>
      <c r="E9" s="14"/>
      <c r="F9" s="14"/>
      <c r="G9" s="174"/>
      <c r="H9" s="174"/>
      <c r="I9" s="22"/>
      <c r="J9" s="174"/>
      <c r="K9" s="14"/>
      <c r="L9" s="14"/>
      <c r="M9" s="14" t="s">
        <v>209</v>
      </c>
      <c r="N9" s="14"/>
      <c r="O9" s="22"/>
      <c r="P9" s="36"/>
      <c r="Q9" s="23"/>
      <c r="R9" s="23"/>
      <c r="S9" s="174"/>
      <c r="T9" s="18"/>
      <c r="U9" s="18"/>
      <c r="V9" s="182"/>
      <c r="W9" s="87" t="s">
        <v>205</v>
      </c>
      <c r="X9" s="88"/>
      <c r="Y9" s="22"/>
      <c r="Z9" s="23"/>
      <c r="AA9" s="120"/>
      <c r="AB9" s="136"/>
      <c r="AC9" s="22"/>
      <c r="AD9" s="22"/>
      <c r="AE9" s="34"/>
      <c r="AF9" s="22"/>
      <c r="AG9" s="34"/>
      <c r="AH9" s="22"/>
      <c r="AI9" s="22"/>
      <c r="AJ9" s="18"/>
      <c r="AK9" s="23"/>
      <c r="AL9" s="22"/>
      <c r="AM9" s="22"/>
      <c r="AN9" s="23" t="s">
        <v>211</v>
      </c>
      <c r="AO9" s="22"/>
      <c r="AP9" s="23" t="s">
        <v>99</v>
      </c>
      <c r="AQ9" s="137"/>
      <c r="AR9" s="147"/>
      <c r="AS9" s="25"/>
      <c r="AT9" s="24" t="s">
        <v>237</v>
      </c>
      <c r="AU9" s="24"/>
      <c r="AV9" s="25"/>
      <c r="AW9" s="120"/>
      <c r="AX9" s="154"/>
      <c r="AY9" s="23"/>
      <c r="AZ9" s="23"/>
      <c r="BA9" s="23"/>
      <c r="BB9" s="25"/>
      <c r="BC9" s="23"/>
      <c r="BD9" s="25"/>
      <c r="BE9" s="25"/>
      <c r="BF9" s="25"/>
      <c r="BG9" s="23"/>
      <c r="BH9" s="25"/>
      <c r="BI9" s="120" t="s">
        <v>228</v>
      </c>
      <c r="BJ9" s="154"/>
      <c r="BK9" s="23"/>
      <c r="BL9" s="23"/>
      <c r="BM9" s="23"/>
      <c r="BN9" s="23"/>
      <c r="BO9" s="23"/>
      <c r="BP9" s="25"/>
      <c r="BQ9" s="201"/>
      <c r="BR9" s="211" t="s">
        <v>310</v>
      </c>
      <c r="BS9" s="200"/>
      <c r="BT9" s="14"/>
      <c r="BU9" s="14"/>
      <c r="BV9" s="14"/>
      <c r="BW9" s="205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>
        <f t="shared" si="0"/>
        <v>0</v>
      </c>
      <c r="CK9" s="14">
        <v>30</v>
      </c>
      <c r="CL9" s="39"/>
      <c r="CM9" s="39"/>
      <c r="CN9" s="18"/>
      <c r="CP9" s="6" t="s">
        <v>319</v>
      </c>
    </row>
    <row r="10" spans="1:92" s="6" customFormat="1" ht="15.75">
      <c r="A10" s="156">
        <v>6</v>
      </c>
      <c r="B10" s="119"/>
      <c r="C10" s="14"/>
      <c r="D10" s="14"/>
      <c r="E10" s="14"/>
      <c r="F10" s="14"/>
      <c r="G10" s="174"/>
      <c r="H10" s="174"/>
      <c r="I10" s="22"/>
      <c r="J10" s="174"/>
      <c r="K10" s="14"/>
      <c r="L10" s="14"/>
      <c r="M10" s="14" t="s">
        <v>209</v>
      </c>
      <c r="N10" s="14"/>
      <c r="O10" s="22"/>
      <c r="P10" s="36"/>
      <c r="Q10" s="23"/>
      <c r="R10" s="23"/>
      <c r="S10" s="174"/>
      <c r="T10" s="18"/>
      <c r="U10" s="18"/>
      <c r="V10" s="182"/>
      <c r="W10" s="87" t="s">
        <v>205</v>
      </c>
      <c r="X10" s="88"/>
      <c r="Y10" s="22"/>
      <c r="Z10" s="23"/>
      <c r="AA10" s="120"/>
      <c r="AB10" s="136"/>
      <c r="AC10" s="22"/>
      <c r="AD10" s="22"/>
      <c r="AE10" s="34"/>
      <c r="AF10" s="22"/>
      <c r="AG10" s="34"/>
      <c r="AH10" s="22"/>
      <c r="AI10" s="22"/>
      <c r="AJ10" s="18"/>
      <c r="AK10" s="23"/>
      <c r="AL10" s="22"/>
      <c r="AM10" s="22"/>
      <c r="AN10" s="23" t="s">
        <v>211</v>
      </c>
      <c r="AO10" s="22"/>
      <c r="AP10" s="23" t="s">
        <v>99</v>
      </c>
      <c r="AQ10" s="137"/>
      <c r="AR10" s="147"/>
      <c r="AS10" s="25"/>
      <c r="AT10" s="24" t="s">
        <v>237</v>
      </c>
      <c r="AU10" s="24"/>
      <c r="AV10" s="25"/>
      <c r="AW10" s="120"/>
      <c r="AX10" s="154"/>
      <c r="AY10" s="23"/>
      <c r="AZ10" s="23"/>
      <c r="BA10" s="23"/>
      <c r="BB10" s="25"/>
      <c r="BC10" s="23"/>
      <c r="BD10" s="25"/>
      <c r="BE10" s="25"/>
      <c r="BF10" s="25"/>
      <c r="BG10" s="23"/>
      <c r="BH10" s="25"/>
      <c r="BI10" s="120" t="s">
        <v>228</v>
      </c>
      <c r="BJ10" s="154"/>
      <c r="BK10" s="23"/>
      <c r="BL10" s="23"/>
      <c r="BM10" s="23"/>
      <c r="BN10" s="23"/>
      <c r="BO10" s="23"/>
      <c r="BP10" s="25"/>
      <c r="BQ10" s="201"/>
      <c r="BR10" s="211" t="s">
        <v>310</v>
      </c>
      <c r="BS10" s="200"/>
      <c r="BT10" s="14"/>
      <c r="BU10" s="14"/>
      <c r="BV10" s="14"/>
      <c r="BW10" s="205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>
        <f t="shared" si="0"/>
        <v>0</v>
      </c>
      <c r="CK10" s="14">
        <v>30</v>
      </c>
      <c r="CL10" s="39"/>
      <c r="CM10" s="39"/>
      <c r="CN10" s="18"/>
    </row>
    <row r="11" spans="1:92" s="6" customFormat="1" ht="15.75">
      <c r="A11" s="156">
        <v>7</v>
      </c>
      <c r="B11" s="119"/>
      <c r="C11" s="14"/>
      <c r="D11" s="14"/>
      <c r="E11" s="14"/>
      <c r="F11" s="14"/>
      <c r="G11" s="174"/>
      <c r="H11" s="219"/>
      <c r="I11" s="22"/>
      <c r="J11" s="174"/>
      <c r="K11" s="14"/>
      <c r="L11" s="14"/>
      <c r="M11" s="14" t="s">
        <v>209</v>
      </c>
      <c r="N11" s="14"/>
      <c r="O11" s="22"/>
      <c r="P11" s="36"/>
      <c r="Q11" s="23"/>
      <c r="R11" s="23"/>
      <c r="S11" s="174"/>
      <c r="T11" s="18"/>
      <c r="U11" s="18"/>
      <c r="V11" s="182"/>
      <c r="W11" s="87" t="s">
        <v>205</v>
      </c>
      <c r="X11" s="88"/>
      <c r="Y11" s="22"/>
      <c r="Z11" s="23"/>
      <c r="AA11" s="120"/>
      <c r="AB11" s="136"/>
      <c r="AC11" s="22"/>
      <c r="AD11" s="22"/>
      <c r="AE11" s="34"/>
      <c r="AF11" s="22"/>
      <c r="AG11" s="34"/>
      <c r="AH11" s="22"/>
      <c r="AI11" s="22"/>
      <c r="AJ11" s="18"/>
      <c r="AK11" s="23"/>
      <c r="AL11" s="22"/>
      <c r="AM11" s="22"/>
      <c r="AN11" s="23" t="s">
        <v>211</v>
      </c>
      <c r="AO11" s="22"/>
      <c r="AP11" s="23" t="s">
        <v>99</v>
      </c>
      <c r="AQ11" s="137"/>
      <c r="AR11" s="147"/>
      <c r="AS11" s="25"/>
      <c r="AT11" s="24" t="s">
        <v>237</v>
      </c>
      <c r="AU11" s="24"/>
      <c r="AV11" s="25"/>
      <c r="AW11" s="120"/>
      <c r="AX11" s="154"/>
      <c r="AY11" s="23"/>
      <c r="AZ11" s="23"/>
      <c r="BA11" s="23"/>
      <c r="BB11" s="25"/>
      <c r="BC11" s="23"/>
      <c r="BD11" s="25"/>
      <c r="BE11" s="25"/>
      <c r="BF11" s="25"/>
      <c r="BG11" s="23"/>
      <c r="BH11" s="25"/>
      <c r="BI11" s="120" t="s">
        <v>228</v>
      </c>
      <c r="BJ11" s="154"/>
      <c r="BK11" s="23"/>
      <c r="BL11" s="23"/>
      <c r="BM11" s="23"/>
      <c r="BN11" s="23"/>
      <c r="BO11" s="23"/>
      <c r="BP11" s="25"/>
      <c r="BQ11" s="201"/>
      <c r="BR11" s="211" t="s">
        <v>310</v>
      </c>
      <c r="BS11" s="200"/>
      <c r="BT11" s="14"/>
      <c r="BU11" s="14"/>
      <c r="BV11" s="14"/>
      <c r="BW11" s="205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>
        <f t="shared" si="0"/>
        <v>0</v>
      </c>
      <c r="CK11" s="14">
        <v>30</v>
      </c>
      <c r="CL11" s="39"/>
      <c r="CM11" s="39"/>
      <c r="CN11" s="18"/>
    </row>
    <row r="12" spans="1:92" s="6" customFormat="1" ht="15.75">
      <c r="A12" s="156">
        <v>8</v>
      </c>
      <c r="B12" s="119"/>
      <c r="C12" s="14"/>
      <c r="D12" s="14"/>
      <c r="E12" s="14"/>
      <c r="F12" s="14"/>
      <c r="G12" s="174"/>
      <c r="H12" s="174"/>
      <c r="I12" s="22"/>
      <c r="J12" s="174"/>
      <c r="K12" s="14"/>
      <c r="L12" s="14"/>
      <c r="M12" s="14" t="s">
        <v>209</v>
      </c>
      <c r="N12" s="14"/>
      <c r="O12" s="22"/>
      <c r="P12" s="36"/>
      <c r="Q12" s="23"/>
      <c r="R12" s="23"/>
      <c r="S12" s="174"/>
      <c r="T12" s="18"/>
      <c r="U12" s="18"/>
      <c r="V12" s="182"/>
      <c r="W12" s="87" t="s">
        <v>205</v>
      </c>
      <c r="X12" s="88"/>
      <c r="Y12" s="22"/>
      <c r="Z12" s="23"/>
      <c r="AA12" s="120"/>
      <c r="AB12" s="136"/>
      <c r="AC12" s="22"/>
      <c r="AD12" s="22"/>
      <c r="AE12" s="34"/>
      <c r="AF12" s="22"/>
      <c r="AG12" s="34"/>
      <c r="AH12" s="22"/>
      <c r="AI12" s="22"/>
      <c r="AJ12" s="18"/>
      <c r="AK12" s="23"/>
      <c r="AL12" s="22"/>
      <c r="AM12" s="22"/>
      <c r="AN12" s="23" t="s">
        <v>211</v>
      </c>
      <c r="AO12" s="22"/>
      <c r="AP12" s="23" t="s">
        <v>99</v>
      </c>
      <c r="AQ12" s="137"/>
      <c r="AR12" s="147"/>
      <c r="AS12" s="25"/>
      <c r="AT12" s="24" t="s">
        <v>237</v>
      </c>
      <c r="AU12" s="24"/>
      <c r="AV12" s="25"/>
      <c r="AW12" s="120"/>
      <c r="AX12" s="154"/>
      <c r="AY12" s="23"/>
      <c r="AZ12" s="23"/>
      <c r="BA12" s="23"/>
      <c r="BB12" s="25"/>
      <c r="BC12" s="23"/>
      <c r="BD12" s="25"/>
      <c r="BE12" s="25"/>
      <c r="BF12" s="25"/>
      <c r="BG12" s="23"/>
      <c r="BH12" s="25"/>
      <c r="BI12" s="120" t="s">
        <v>228</v>
      </c>
      <c r="BJ12" s="154"/>
      <c r="BK12" s="23"/>
      <c r="BL12" s="23"/>
      <c r="BM12" s="23"/>
      <c r="BN12" s="23"/>
      <c r="BO12" s="23"/>
      <c r="BP12" s="25"/>
      <c r="BQ12" s="201"/>
      <c r="BR12" s="211" t="s">
        <v>310</v>
      </c>
      <c r="BS12" s="200"/>
      <c r="BT12" s="14"/>
      <c r="BU12" s="14"/>
      <c r="BV12" s="14"/>
      <c r="BW12" s="205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>
        <f t="shared" si="0"/>
        <v>0</v>
      </c>
      <c r="CK12" s="14">
        <v>30</v>
      </c>
      <c r="CL12" s="39"/>
      <c r="CM12" s="39"/>
      <c r="CN12" s="18"/>
    </row>
    <row r="13" spans="1:92" s="6" customFormat="1" ht="15.75">
      <c r="A13" s="156">
        <v>9</v>
      </c>
      <c r="B13" s="119"/>
      <c r="C13" s="14"/>
      <c r="D13" s="14"/>
      <c r="E13" s="14"/>
      <c r="F13" s="14"/>
      <c r="G13" s="174"/>
      <c r="H13" s="174"/>
      <c r="I13" s="22"/>
      <c r="J13" s="174"/>
      <c r="K13" s="14"/>
      <c r="L13" s="14"/>
      <c r="M13" s="14" t="s">
        <v>209</v>
      </c>
      <c r="N13" s="14"/>
      <c r="O13" s="22"/>
      <c r="P13" s="36"/>
      <c r="Q13" s="23"/>
      <c r="R13" s="23"/>
      <c r="S13" s="174"/>
      <c r="T13" s="18"/>
      <c r="U13" s="18"/>
      <c r="V13" s="182"/>
      <c r="W13" s="87" t="s">
        <v>205</v>
      </c>
      <c r="X13" s="88"/>
      <c r="Y13" s="22"/>
      <c r="Z13" s="23"/>
      <c r="AA13" s="120"/>
      <c r="AB13" s="136"/>
      <c r="AC13" s="22"/>
      <c r="AD13" s="22"/>
      <c r="AE13" s="34"/>
      <c r="AF13" s="22"/>
      <c r="AG13" s="34"/>
      <c r="AH13" s="22"/>
      <c r="AI13" s="22"/>
      <c r="AJ13" s="18"/>
      <c r="AK13" s="23"/>
      <c r="AL13" s="22"/>
      <c r="AM13" s="22"/>
      <c r="AN13" s="23" t="s">
        <v>211</v>
      </c>
      <c r="AO13" s="22"/>
      <c r="AP13" s="23" t="s">
        <v>99</v>
      </c>
      <c r="AQ13" s="137"/>
      <c r="AR13" s="147"/>
      <c r="AS13" s="25"/>
      <c r="AT13" s="24" t="s">
        <v>237</v>
      </c>
      <c r="AU13" s="24"/>
      <c r="AV13" s="25"/>
      <c r="AW13" s="120"/>
      <c r="AX13" s="154"/>
      <c r="AY13" s="23"/>
      <c r="AZ13" s="23"/>
      <c r="BA13" s="23"/>
      <c r="BB13" s="25"/>
      <c r="BC13" s="23"/>
      <c r="BD13" s="25"/>
      <c r="BE13" s="25"/>
      <c r="BF13" s="25"/>
      <c r="BG13" s="23"/>
      <c r="BH13" s="25"/>
      <c r="BI13" s="120" t="s">
        <v>228</v>
      </c>
      <c r="BJ13" s="154"/>
      <c r="BK13" s="23"/>
      <c r="BL13" s="23"/>
      <c r="BM13" s="23"/>
      <c r="BN13" s="23"/>
      <c r="BO13" s="23"/>
      <c r="BP13" s="25"/>
      <c r="BQ13" s="201"/>
      <c r="BR13" s="211" t="s">
        <v>310</v>
      </c>
      <c r="BS13" s="14"/>
      <c r="BT13" s="14"/>
      <c r="BU13" s="14"/>
      <c r="BV13" s="14"/>
      <c r="BW13" s="205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>
        <f t="shared" si="0"/>
        <v>0</v>
      </c>
      <c r="CK13" s="14">
        <v>30</v>
      </c>
      <c r="CL13" s="39"/>
      <c r="CM13" s="39"/>
      <c r="CN13" s="18"/>
    </row>
    <row r="14" spans="1:92" s="6" customFormat="1" ht="15.75">
      <c r="A14" s="156">
        <v>10</v>
      </c>
      <c r="B14" s="119"/>
      <c r="C14" s="14"/>
      <c r="D14" s="14"/>
      <c r="E14" s="14"/>
      <c r="F14" s="14"/>
      <c r="G14" s="174"/>
      <c r="H14" s="174"/>
      <c r="I14" s="22"/>
      <c r="J14" s="174"/>
      <c r="K14" s="14"/>
      <c r="L14" s="14"/>
      <c r="M14" s="14" t="s">
        <v>209</v>
      </c>
      <c r="N14" s="14"/>
      <c r="O14" s="22"/>
      <c r="P14" s="36"/>
      <c r="Q14" s="23"/>
      <c r="R14" s="23"/>
      <c r="S14" s="174"/>
      <c r="T14" s="18"/>
      <c r="U14" s="18"/>
      <c r="V14" s="181"/>
      <c r="W14" s="87" t="s">
        <v>205</v>
      </c>
      <c r="X14" s="88"/>
      <c r="Y14" s="22"/>
      <c r="Z14" s="23"/>
      <c r="AA14" s="120"/>
      <c r="AB14" s="136"/>
      <c r="AC14" s="22"/>
      <c r="AD14" s="22"/>
      <c r="AE14" s="34"/>
      <c r="AF14" s="22"/>
      <c r="AG14" s="34"/>
      <c r="AH14" s="22"/>
      <c r="AI14" s="22"/>
      <c r="AJ14" s="18"/>
      <c r="AK14" s="23"/>
      <c r="AL14" s="22"/>
      <c r="AM14" s="22"/>
      <c r="AN14" s="23" t="s">
        <v>211</v>
      </c>
      <c r="AO14" s="22"/>
      <c r="AP14" s="23" t="s">
        <v>99</v>
      </c>
      <c r="AQ14" s="137"/>
      <c r="AR14" s="147"/>
      <c r="AS14" s="25"/>
      <c r="AT14" s="24" t="s">
        <v>237</v>
      </c>
      <c r="AU14" s="24"/>
      <c r="AV14" s="25"/>
      <c r="AW14" s="120"/>
      <c r="AX14" s="154"/>
      <c r="AY14" s="23"/>
      <c r="AZ14" s="23"/>
      <c r="BA14" s="23"/>
      <c r="BB14" s="25"/>
      <c r="BC14" s="23"/>
      <c r="BD14" s="25"/>
      <c r="BE14" s="25"/>
      <c r="BF14" s="25"/>
      <c r="BG14" s="23"/>
      <c r="BH14" s="25"/>
      <c r="BI14" s="120" t="s">
        <v>228</v>
      </c>
      <c r="BJ14" s="154"/>
      <c r="BK14" s="23"/>
      <c r="BL14" s="23"/>
      <c r="BM14" s="23"/>
      <c r="BN14" s="23"/>
      <c r="BO14" s="23"/>
      <c r="BP14" s="25"/>
      <c r="BQ14" s="201"/>
      <c r="BR14" s="211" t="s">
        <v>310</v>
      </c>
      <c r="BS14" s="200"/>
      <c r="BT14" s="14"/>
      <c r="BU14" s="14"/>
      <c r="BV14" s="14"/>
      <c r="BW14" s="205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>
        <f t="shared" si="0"/>
        <v>0</v>
      </c>
      <c r="CK14" s="14">
        <v>30</v>
      </c>
      <c r="CL14" s="39"/>
      <c r="CM14" s="39"/>
      <c r="CN14" s="18"/>
    </row>
    <row r="15" spans="1:92" s="6" customFormat="1" ht="15.75">
      <c r="A15" s="156">
        <v>11</v>
      </c>
      <c r="B15" s="119"/>
      <c r="C15" s="14"/>
      <c r="D15" s="14"/>
      <c r="E15" s="14"/>
      <c r="F15" s="14"/>
      <c r="G15" s="174"/>
      <c r="H15" s="174"/>
      <c r="I15" s="22"/>
      <c r="J15" s="174"/>
      <c r="K15" s="14"/>
      <c r="L15" s="14"/>
      <c r="M15" s="14" t="s">
        <v>209</v>
      </c>
      <c r="N15" s="14"/>
      <c r="O15" s="22"/>
      <c r="P15" s="36"/>
      <c r="Q15" s="23"/>
      <c r="R15" s="23"/>
      <c r="S15" s="174"/>
      <c r="T15" s="18"/>
      <c r="U15" s="18"/>
      <c r="V15" s="181"/>
      <c r="W15" s="87" t="s">
        <v>205</v>
      </c>
      <c r="X15" s="88"/>
      <c r="Y15" s="22"/>
      <c r="Z15" s="23"/>
      <c r="AA15" s="120"/>
      <c r="AB15" s="136"/>
      <c r="AC15" s="22"/>
      <c r="AD15" s="22"/>
      <c r="AE15" s="34"/>
      <c r="AF15" s="22"/>
      <c r="AG15" s="34"/>
      <c r="AH15" s="22"/>
      <c r="AI15" s="22"/>
      <c r="AJ15" s="18"/>
      <c r="AK15" s="23"/>
      <c r="AL15" s="22"/>
      <c r="AM15" s="22"/>
      <c r="AN15" s="23" t="s">
        <v>211</v>
      </c>
      <c r="AO15" s="22"/>
      <c r="AP15" s="23" t="s">
        <v>99</v>
      </c>
      <c r="AQ15" s="137"/>
      <c r="AR15" s="147"/>
      <c r="AS15" s="25"/>
      <c r="AT15" s="24" t="s">
        <v>237</v>
      </c>
      <c r="AU15" s="24"/>
      <c r="AV15" s="25"/>
      <c r="AW15" s="120"/>
      <c r="AX15" s="154"/>
      <c r="AY15" s="23"/>
      <c r="AZ15" s="23"/>
      <c r="BA15" s="23"/>
      <c r="BB15" s="25"/>
      <c r="BC15" s="23"/>
      <c r="BD15" s="25"/>
      <c r="BE15" s="25"/>
      <c r="BF15" s="25"/>
      <c r="BG15" s="23"/>
      <c r="BH15" s="25"/>
      <c r="BI15" s="120" t="s">
        <v>228</v>
      </c>
      <c r="BJ15" s="154"/>
      <c r="BK15" s="23"/>
      <c r="BL15" s="23"/>
      <c r="BM15" s="23"/>
      <c r="BN15" s="23"/>
      <c r="BO15" s="23"/>
      <c r="BP15" s="25"/>
      <c r="BQ15" s="201"/>
      <c r="BR15" s="211" t="s">
        <v>310</v>
      </c>
      <c r="BS15" s="200"/>
      <c r="BT15" s="14"/>
      <c r="BU15" s="14"/>
      <c r="BV15" s="14"/>
      <c r="BW15" s="205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>
        <f t="shared" si="0"/>
        <v>0</v>
      </c>
      <c r="CK15" s="14">
        <v>30</v>
      </c>
      <c r="CL15" s="39"/>
      <c r="CM15" s="39"/>
      <c r="CN15" s="18"/>
    </row>
    <row r="16" spans="1:92" s="6" customFormat="1" ht="15.75">
      <c r="A16" s="156">
        <v>12</v>
      </c>
      <c r="B16" s="119"/>
      <c r="C16" s="14"/>
      <c r="D16" s="14"/>
      <c r="E16" s="14"/>
      <c r="F16" s="14"/>
      <c r="G16" s="174"/>
      <c r="H16" s="174"/>
      <c r="I16" s="22"/>
      <c r="J16" s="174"/>
      <c r="K16" s="14"/>
      <c r="L16" s="14"/>
      <c r="M16" s="14" t="s">
        <v>209</v>
      </c>
      <c r="N16" s="14"/>
      <c r="O16" s="22"/>
      <c r="P16" s="36"/>
      <c r="Q16" s="23"/>
      <c r="R16" s="23"/>
      <c r="S16" s="174"/>
      <c r="T16" s="18"/>
      <c r="U16" s="18"/>
      <c r="V16" s="181"/>
      <c r="W16" s="87" t="s">
        <v>205</v>
      </c>
      <c r="X16" s="88"/>
      <c r="Y16" s="22"/>
      <c r="Z16" s="23"/>
      <c r="AA16" s="120"/>
      <c r="AB16" s="136"/>
      <c r="AC16" s="22"/>
      <c r="AD16" s="22"/>
      <c r="AE16" s="34"/>
      <c r="AF16" s="22"/>
      <c r="AG16" s="34"/>
      <c r="AH16" s="22"/>
      <c r="AI16" s="22"/>
      <c r="AJ16" s="18"/>
      <c r="AK16" s="23"/>
      <c r="AL16" s="22"/>
      <c r="AM16" s="22"/>
      <c r="AN16" s="23" t="s">
        <v>211</v>
      </c>
      <c r="AO16" s="22"/>
      <c r="AP16" s="23" t="s">
        <v>99</v>
      </c>
      <c r="AQ16" s="137"/>
      <c r="AR16" s="147"/>
      <c r="AS16" s="25"/>
      <c r="AT16" s="24" t="s">
        <v>237</v>
      </c>
      <c r="AU16" s="24"/>
      <c r="AV16" s="25"/>
      <c r="AW16" s="120"/>
      <c r="AX16" s="154"/>
      <c r="AY16" s="23"/>
      <c r="AZ16" s="23"/>
      <c r="BA16" s="23"/>
      <c r="BB16" s="25"/>
      <c r="BC16" s="23"/>
      <c r="BD16" s="25"/>
      <c r="BE16" s="25"/>
      <c r="BF16" s="25"/>
      <c r="BG16" s="23"/>
      <c r="BH16" s="25"/>
      <c r="BI16" s="120" t="s">
        <v>228</v>
      </c>
      <c r="BJ16" s="154"/>
      <c r="BK16" s="23"/>
      <c r="BL16" s="23"/>
      <c r="BM16" s="23"/>
      <c r="BN16" s="23"/>
      <c r="BO16" s="23"/>
      <c r="BP16" s="25"/>
      <c r="BQ16" s="201"/>
      <c r="BR16" s="211" t="s">
        <v>310</v>
      </c>
      <c r="BS16" s="200"/>
      <c r="BT16" s="14"/>
      <c r="BU16" s="14"/>
      <c r="BV16" s="14"/>
      <c r="BW16" s="205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>
        <f t="shared" si="0"/>
        <v>0</v>
      </c>
      <c r="CK16" s="14">
        <v>30</v>
      </c>
      <c r="CL16" s="39"/>
      <c r="CM16" s="39"/>
      <c r="CN16" s="18"/>
    </row>
    <row r="17" spans="1:92" s="6" customFormat="1" ht="15.75">
      <c r="A17" s="156">
        <v>13</v>
      </c>
      <c r="B17" s="119"/>
      <c r="C17" s="14"/>
      <c r="D17" s="14"/>
      <c r="E17" s="14"/>
      <c r="F17" s="14"/>
      <c r="G17" s="174"/>
      <c r="H17" s="174"/>
      <c r="I17" s="22"/>
      <c r="J17" s="174"/>
      <c r="K17" s="14"/>
      <c r="L17" s="14"/>
      <c r="M17" s="14" t="s">
        <v>209</v>
      </c>
      <c r="N17" s="14"/>
      <c r="O17" s="22"/>
      <c r="P17" s="36"/>
      <c r="Q17" s="23"/>
      <c r="R17" s="23"/>
      <c r="S17" s="174"/>
      <c r="T17" s="18"/>
      <c r="U17" s="18"/>
      <c r="V17" s="181"/>
      <c r="W17" s="87" t="s">
        <v>205</v>
      </c>
      <c r="X17" s="88"/>
      <c r="Y17" s="22"/>
      <c r="Z17" s="23"/>
      <c r="AA17" s="120"/>
      <c r="AB17" s="136"/>
      <c r="AC17" s="22"/>
      <c r="AD17" s="22"/>
      <c r="AE17" s="34"/>
      <c r="AF17" s="22"/>
      <c r="AG17" s="34"/>
      <c r="AH17" s="22"/>
      <c r="AI17" s="22"/>
      <c r="AJ17" s="18"/>
      <c r="AK17" s="23"/>
      <c r="AL17" s="22"/>
      <c r="AM17" s="22"/>
      <c r="AN17" s="23" t="s">
        <v>211</v>
      </c>
      <c r="AO17" s="22"/>
      <c r="AP17" s="23" t="s">
        <v>99</v>
      </c>
      <c r="AQ17" s="137"/>
      <c r="AR17" s="147"/>
      <c r="AS17" s="25"/>
      <c r="AT17" s="24" t="s">
        <v>237</v>
      </c>
      <c r="AU17" s="24"/>
      <c r="AV17" s="25"/>
      <c r="AW17" s="120"/>
      <c r="AX17" s="154"/>
      <c r="AY17" s="23"/>
      <c r="AZ17" s="23"/>
      <c r="BA17" s="23"/>
      <c r="BB17" s="25"/>
      <c r="BC17" s="23"/>
      <c r="BD17" s="25"/>
      <c r="BE17" s="25"/>
      <c r="BF17" s="25"/>
      <c r="BG17" s="23"/>
      <c r="BH17" s="25"/>
      <c r="BI17" s="120" t="s">
        <v>228</v>
      </c>
      <c r="BJ17" s="154"/>
      <c r="BK17" s="23"/>
      <c r="BL17" s="23"/>
      <c r="BM17" s="23"/>
      <c r="BN17" s="23"/>
      <c r="BO17" s="23"/>
      <c r="BP17" s="25"/>
      <c r="BQ17" s="201"/>
      <c r="BR17" s="211" t="s">
        <v>310</v>
      </c>
      <c r="BS17" s="200"/>
      <c r="BT17" s="14"/>
      <c r="BU17" s="14"/>
      <c r="BV17" s="14"/>
      <c r="BW17" s="205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>
        <f t="shared" si="0"/>
        <v>0</v>
      </c>
      <c r="CK17" s="14">
        <v>30</v>
      </c>
      <c r="CL17" s="39"/>
      <c r="CM17" s="39"/>
      <c r="CN17" s="18"/>
    </row>
    <row r="18" spans="1:92" s="6" customFormat="1" ht="15.75">
      <c r="A18" s="156">
        <v>14</v>
      </c>
      <c r="B18" s="119"/>
      <c r="C18" s="14"/>
      <c r="D18" s="14"/>
      <c r="E18" s="14"/>
      <c r="F18" s="14"/>
      <c r="G18" s="174"/>
      <c r="H18" s="174"/>
      <c r="I18" s="22"/>
      <c r="J18" s="174"/>
      <c r="K18" s="14"/>
      <c r="L18" s="14"/>
      <c r="M18" s="14" t="s">
        <v>209</v>
      </c>
      <c r="N18" s="14"/>
      <c r="O18" s="22"/>
      <c r="P18" s="36"/>
      <c r="Q18" s="23"/>
      <c r="R18" s="23"/>
      <c r="S18" s="174"/>
      <c r="T18" s="18"/>
      <c r="U18" s="18"/>
      <c r="V18" s="181"/>
      <c r="W18" s="87" t="s">
        <v>205</v>
      </c>
      <c r="X18" s="88"/>
      <c r="Y18" s="22"/>
      <c r="Z18" s="23"/>
      <c r="AA18" s="120"/>
      <c r="AB18" s="136"/>
      <c r="AC18" s="22"/>
      <c r="AD18" s="22"/>
      <c r="AE18" s="34"/>
      <c r="AF18" s="22"/>
      <c r="AG18" s="34"/>
      <c r="AH18" s="22"/>
      <c r="AI18" s="22"/>
      <c r="AJ18" s="18"/>
      <c r="AK18" s="23"/>
      <c r="AL18" s="22"/>
      <c r="AM18" s="22"/>
      <c r="AN18" s="23" t="s">
        <v>211</v>
      </c>
      <c r="AO18" s="22"/>
      <c r="AP18" s="23" t="s">
        <v>99</v>
      </c>
      <c r="AQ18" s="137"/>
      <c r="AR18" s="147"/>
      <c r="AS18" s="25"/>
      <c r="AT18" s="24" t="s">
        <v>237</v>
      </c>
      <c r="AU18" s="24"/>
      <c r="AV18" s="25"/>
      <c r="AW18" s="120"/>
      <c r="AX18" s="154"/>
      <c r="AY18" s="23"/>
      <c r="AZ18" s="23"/>
      <c r="BA18" s="23"/>
      <c r="BB18" s="25"/>
      <c r="BC18" s="23"/>
      <c r="BD18" s="25"/>
      <c r="BE18" s="25"/>
      <c r="BF18" s="25"/>
      <c r="BG18" s="23"/>
      <c r="BH18" s="25"/>
      <c r="BI18" s="120" t="s">
        <v>228</v>
      </c>
      <c r="BJ18" s="154"/>
      <c r="BK18" s="23"/>
      <c r="BL18" s="23"/>
      <c r="BM18" s="23"/>
      <c r="BN18" s="23"/>
      <c r="BO18" s="23"/>
      <c r="BP18" s="25"/>
      <c r="BQ18" s="201"/>
      <c r="BR18" s="211" t="s">
        <v>310</v>
      </c>
      <c r="BS18" s="200"/>
      <c r="BT18" s="14"/>
      <c r="BU18" s="14"/>
      <c r="BV18" s="14"/>
      <c r="BW18" s="205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>
        <f t="shared" si="0"/>
        <v>0</v>
      </c>
      <c r="CK18" s="14">
        <v>30</v>
      </c>
      <c r="CL18" s="39"/>
      <c r="CM18" s="39"/>
      <c r="CN18" s="18"/>
    </row>
    <row r="19" spans="1:98" s="6" customFormat="1" ht="15.75">
      <c r="A19" s="156">
        <v>15</v>
      </c>
      <c r="B19" s="119"/>
      <c r="C19" s="14"/>
      <c r="D19" s="14"/>
      <c r="E19" s="14"/>
      <c r="F19" s="14"/>
      <c r="G19" s="174"/>
      <c r="H19" s="174"/>
      <c r="I19" s="22"/>
      <c r="J19" s="174"/>
      <c r="K19" s="14"/>
      <c r="L19" s="14"/>
      <c r="M19" s="14" t="s">
        <v>209</v>
      </c>
      <c r="N19" s="14"/>
      <c r="O19" s="22"/>
      <c r="P19" s="36"/>
      <c r="Q19" s="23"/>
      <c r="R19" s="23"/>
      <c r="S19" s="174"/>
      <c r="T19" s="18"/>
      <c r="U19" s="18"/>
      <c r="V19" s="182"/>
      <c r="W19" s="87" t="s">
        <v>205</v>
      </c>
      <c r="X19" s="88"/>
      <c r="Y19" s="22"/>
      <c r="Z19" s="23"/>
      <c r="AA19" s="120"/>
      <c r="AB19" s="136"/>
      <c r="AC19" s="22"/>
      <c r="AD19" s="22"/>
      <c r="AE19" s="34"/>
      <c r="AF19" s="22"/>
      <c r="AG19" s="34"/>
      <c r="AH19" s="22"/>
      <c r="AI19" s="22"/>
      <c r="AJ19" s="18"/>
      <c r="AK19" s="23"/>
      <c r="AL19" s="22"/>
      <c r="AM19" s="22"/>
      <c r="AN19" s="23" t="s">
        <v>211</v>
      </c>
      <c r="AO19" s="22"/>
      <c r="AP19" s="23" t="s">
        <v>99</v>
      </c>
      <c r="AQ19" s="137"/>
      <c r="AR19" s="147"/>
      <c r="AS19" s="25"/>
      <c r="AT19" s="24" t="s">
        <v>237</v>
      </c>
      <c r="AU19" s="24"/>
      <c r="AV19" s="25"/>
      <c r="AW19" s="120"/>
      <c r="AX19" s="154"/>
      <c r="AY19" s="23"/>
      <c r="AZ19" s="23"/>
      <c r="BA19" s="23"/>
      <c r="BB19" s="25"/>
      <c r="BC19" s="23"/>
      <c r="BD19" s="25"/>
      <c r="BE19" s="25"/>
      <c r="BF19" s="25"/>
      <c r="BG19" s="23"/>
      <c r="BH19" s="25"/>
      <c r="BI19" s="120" t="s">
        <v>228</v>
      </c>
      <c r="BJ19" s="154"/>
      <c r="BK19" s="23"/>
      <c r="BL19" s="23"/>
      <c r="BM19" s="23"/>
      <c r="BN19" s="23"/>
      <c r="BO19" s="23"/>
      <c r="BP19" s="25"/>
      <c r="BQ19" s="201"/>
      <c r="BR19" s="211" t="s">
        <v>310</v>
      </c>
      <c r="BS19" s="200"/>
      <c r="BT19" s="14"/>
      <c r="BU19" s="14"/>
      <c r="BV19" s="14"/>
      <c r="BW19" s="205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>
        <f t="shared" si="0"/>
        <v>0</v>
      </c>
      <c r="CK19" s="14">
        <v>30</v>
      </c>
      <c r="CL19" s="39"/>
      <c r="CM19" s="39"/>
      <c r="CN19" s="39"/>
      <c r="CO19" s="39"/>
      <c r="CP19" s="39"/>
      <c r="CQ19" s="39"/>
      <c r="CR19" s="39"/>
      <c r="CS19" s="39"/>
      <c r="CT19" s="18"/>
    </row>
    <row r="20" spans="1:98" s="6" customFormat="1" ht="15.75">
      <c r="A20" s="156">
        <v>16</v>
      </c>
      <c r="B20" s="119"/>
      <c r="C20" s="14"/>
      <c r="D20" s="14"/>
      <c r="E20" s="14"/>
      <c r="F20" s="14"/>
      <c r="G20" s="174"/>
      <c r="H20" s="174"/>
      <c r="I20" s="22"/>
      <c r="J20" s="174"/>
      <c r="K20" s="14"/>
      <c r="L20" s="14"/>
      <c r="M20" s="14" t="s">
        <v>209</v>
      </c>
      <c r="N20" s="14"/>
      <c r="O20" s="22"/>
      <c r="P20" s="36"/>
      <c r="Q20" s="23"/>
      <c r="R20" s="23"/>
      <c r="S20" s="174"/>
      <c r="T20" s="18"/>
      <c r="U20" s="18"/>
      <c r="V20" s="182"/>
      <c r="W20" s="87" t="s">
        <v>205</v>
      </c>
      <c r="X20" s="88"/>
      <c r="Y20" s="22"/>
      <c r="Z20" s="23"/>
      <c r="AA20" s="120"/>
      <c r="AB20" s="136"/>
      <c r="AC20" s="22"/>
      <c r="AD20" s="22"/>
      <c r="AE20" s="34"/>
      <c r="AF20" s="22"/>
      <c r="AG20" s="34"/>
      <c r="AH20" s="22"/>
      <c r="AI20" s="22"/>
      <c r="AJ20" s="18"/>
      <c r="AK20" s="23"/>
      <c r="AL20" s="22"/>
      <c r="AM20" s="22"/>
      <c r="AN20" s="23" t="s">
        <v>211</v>
      </c>
      <c r="AO20" s="22"/>
      <c r="AP20" s="23" t="s">
        <v>99</v>
      </c>
      <c r="AQ20" s="137"/>
      <c r="AR20" s="147"/>
      <c r="AS20" s="25"/>
      <c r="AT20" s="24" t="s">
        <v>237</v>
      </c>
      <c r="AU20" s="24"/>
      <c r="AV20" s="25"/>
      <c r="AW20" s="120"/>
      <c r="AX20" s="154"/>
      <c r="AY20" s="23"/>
      <c r="AZ20" s="23"/>
      <c r="BA20" s="23"/>
      <c r="BB20" s="25"/>
      <c r="BC20" s="23"/>
      <c r="BD20" s="25"/>
      <c r="BE20" s="25"/>
      <c r="BF20" s="25"/>
      <c r="BG20" s="23"/>
      <c r="BH20" s="25"/>
      <c r="BI20" s="120" t="s">
        <v>228</v>
      </c>
      <c r="BJ20" s="154"/>
      <c r="BK20" s="23"/>
      <c r="BL20" s="23"/>
      <c r="BM20" s="23"/>
      <c r="BN20" s="23"/>
      <c r="BO20" s="23"/>
      <c r="BP20" s="25"/>
      <c r="BQ20" s="201"/>
      <c r="BR20" s="211" t="s">
        <v>310</v>
      </c>
      <c r="BS20" s="200"/>
      <c r="BT20" s="14"/>
      <c r="BU20" s="14"/>
      <c r="BV20" s="14"/>
      <c r="BW20" s="205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>
        <f t="shared" si="0"/>
        <v>0</v>
      </c>
      <c r="CK20" s="14">
        <v>30</v>
      </c>
      <c r="CL20" s="39"/>
      <c r="CM20" s="39"/>
      <c r="CN20" s="39"/>
      <c r="CO20" s="39"/>
      <c r="CP20" s="39"/>
      <c r="CQ20" s="39"/>
      <c r="CR20" s="39"/>
      <c r="CS20" s="39"/>
      <c r="CT20" s="39"/>
    </row>
    <row r="21" spans="1:98" s="6" customFormat="1" ht="15.75">
      <c r="A21" s="156">
        <v>17</v>
      </c>
      <c r="B21" s="119"/>
      <c r="C21" s="14"/>
      <c r="D21" s="14"/>
      <c r="E21" s="14"/>
      <c r="F21" s="14"/>
      <c r="G21" s="174"/>
      <c r="H21" s="174"/>
      <c r="I21" s="22"/>
      <c r="J21" s="174"/>
      <c r="K21" s="14"/>
      <c r="L21" s="14"/>
      <c r="M21" s="14"/>
      <c r="N21" s="14"/>
      <c r="O21" s="22"/>
      <c r="P21" s="36"/>
      <c r="Q21" s="23"/>
      <c r="R21" s="23"/>
      <c r="S21" s="174"/>
      <c r="T21" s="18"/>
      <c r="U21" s="18"/>
      <c r="V21" s="182"/>
      <c r="W21" s="87"/>
      <c r="X21" s="88"/>
      <c r="Y21" s="22"/>
      <c r="Z21" s="23"/>
      <c r="AA21" s="120"/>
      <c r="AB21" s="136"/>
      <c r="AC21" s="22"/>
      <c r="AD21" s="22"/>
      <c r="AE21" s="34"/>
      <c r="AF21" s="22"/>
      <c r="AG21" s="34"/>
      <c r="AH21" s="22"/>
      <c r="AI21" s="22"/>
      <c r="AJ21" s="18"/>
      <c r="AK21" s="23"/>
      <c r="AL21" s="22"/>
      <c r="AM21" s="22"/>
      <c r="AN21" s="23"/>
      <c r="AO21" s="22"/>
      <c r="AP21" s="23"/>
      <c r="AQ21" s="137"/>
      <c r="AR21" s="147"/>
      <c r="AS21" s="25"/>
      <c r="AT21" s="24"/>
      <c r="AU21" s="24"/>
      <c r="AV21" s="25"/>
      <c r="AW21" s="120"/>
      <c r="AX21" s="154"/>
      <c r="AY21" s="23"/>
      <c r="AZ21" s="23"/>
      <c r="BA21" s="23"/>
      <c r="BB21" s="25"/>
      <c r="BC21" s="23"/>
      <c r="BD21" s="25"/>
      <c r="BE21" s="25"/>
      <c r="BF21" s="25"/>
      <c r="BG21" s="23"/>
      <c r="BH21" s="25"/>
      <c r="BI21" s="120"/>
      <c r="BJ21" s="154"/>
      <c r="BK21" s="23"/>
      <c r="BL21" s="23"/>
      <c r="BM21" s="23"/>
      <c r="BN21" s="23"/>
      <c r="BO21" s="23"/>
      <c r="BP21" s="25"/>
      <c r="BQ21" s="201"/>
      <c r="BR21" s="211"/>
      <c r="BS21" s="200"/>
      <c r="BT21" s="14"/>
      <c r="BU21" s="14"/>
      <c r="BV21" s="14"/>
      <c r="BW21" s="205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>
        <f t="shared" si="0"/>
        <v>0</v>
      </c>
      <c r="CK21" s="14">
        <v>30</v>
      </c>
      <c r="CL21" s="39"/>
      <c r="CM21" s="39"/>
      <c r="CN21" s="39"/>
      <c r="CO21" s="39"/>
      <c r="CP21" s="39"/>
      <c r="CQ21" s="39"/>
      <c r="CR21" s="39"/>
      <c r="CS21" s="39"/>
      <c r="CT21" s="39"/>
    </row>
    <row r="22" spans="1:98" s="6" customFormat="1" ht="15.75">
      <c r="A22" s="156">
        <v>18</v>
      </c>
      <c r="B22" s="119"/>
      <c r="C22" s="14"/>
      <c r="D22" s="14"/>
      <c r="E22" s="14"/>
      <c r="F22" s="14"/>
      <c r="G22" s="174"/>
      <c r="H22" s="174"/>
      <c r="I22" s="22"/>
      <c r="J22" s="174"/>
      <c r="K22" s="14"/>
      <c r="L22" s="14"/>
      <c r="M22" s="14"/>
      <c r="N22" s="14"/>
      <c r="O22" s="22"/>
      <c r="P22" s="36"/>
      <c r="Q22" s="23"/>
      <c r="R22" s="23"/>
      <c r="S22" s="174"/>
      <c r="T22" s="18"/>
      <c r="U22" s="18"/>
      <c r="V22" s="182"/>
      <c r="W22" s="87"/>
      <c r="X22" s="88"/>
      <c r="Y22" s="22"/>
      <c r="Z22" s="23"/>
      <c r="AA22" s="120"/>
      <c r="AB22" s="136"/>
      <c r="AC22" s="22"/>
      <c r="AD22" s="22"/>
      <c r="AE22" s="34"/>
      <c r="AF22" s="22"/>
      <c r="AG22" s="34"/>
      <c r="AH22" s="22"/>
      <c r="AI22" s="22"/>
      <c r="AJ22" s="18"/>
      <c r="AK22" s="23"/>
      <c r="AL22" s="22"/>
      <c r="AM22" s="22"/>
      <c r="AN22" s="23"/>
      <c r="AO22" s="22"/>
      <c r="AP22" s="23"/>
      <c r="AQ22" s="137"/>
      <c r="AR22" s="147"/>
      <c r="AS22" s="25"/>
      <c r="AT22" s="24"/>
      <c r="AU22" s="24"/>
      <c r="AV22" s="25"/>
      <c r="AW22" s="120"/>
      <c r="AX22" s="154"/>
      <c r="AY22" s="23"/>
      <c r="AZ22" s="23"/>
      <c r="BA22" s="23"/>
      <c r="BB22" s="25"/>
      <c r="BC22" s="23"/>
      <c r="BD22" s="25"/>
      <c r="BE22" s="25"/>
      <c r="BF22" s="25"/>
      <c r="BG22" s="23"/>
      <c r="BH22" s="25"/>
      <c r="BI22" s="120"/>
      <c r="BJ22" s="154"/>
      <c r="BK22" s="23"/>
      <c r="BL22" s="23"/>
      <c r="BM22" s="23"/>
      <c r="BN22" s="23"/>
      <c r="BO22" s="23"/>
      <c r="BP22" s="25"/>
      <c r="BQ22" s="201"/>
      <c r="BR22" s="211"/>
      <c r="BS22" s="200"/>
      <c r="BT22" s="14"/>
      <c r="BU22" s="14"/>
      <c r="BV22" s="14"/>
      <c r="BW22" s="205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>
        <f t="shared" si="0"/>
        <v>0</v>
      </c>
      <c r="CK22" s="14">
        <v>30</v>
      </c>
      <c r="CL22" s="39"/>
      <c r="CM22" s="39"/>
      <c r="CN22" s="39"/>
      <c r="CO22" s="39"/>
      <c r="CP22" s="39"/>
      <c r="CQ22" s="39"/>
      <c r="CR22" s="39"/>
      <c r="CS22" s="39"/>
      <c r="CT22" s="39"/>
    </row>
    <row r="23" spans="1:98" s="6" customFormat="1" ht="15.75">
      <c r="A23" s="156">
        <v>19</v>
      </c>
      <c r="B23" s="119"/>
      <c r="C23" s="14"/>
      <c r="D23" s="14"/>
      <c r="E23" s="14"/>
      <c r="F23" s="14"/>
      <c r="G23" s="174"/>
      <c r="H23" s="174"/>
      <c r="I23" s="22"/>
      <c r="J23" s="174"/>
      <c r="K23" s="14"/>
      <c r="L23" s="14"/>
      <c r="M23" s="14"/>
      <c r="N23" s="14"/>
      <c r="O23" s="22"/>
      <c r="P23" s="36"/>
      <c r="Q23" s="23"/>
      <c r="R23" s="23"/>
      <c r="S23" s="174"/>
      <c r="T23" s="18"/>
      <c r="U23" s="18"/>
      <c r="V23" s="182"/>
      <c r="W23" s="87"/>
      <c r="X23" s="88"/>
      <c r="Y23" s="22"/>
      <c r="Z23" s="23"/>
      <c r="AA23" s="120"/>
      <c r="AB23" s="136"/>
      <c r="AC23" s="22"/>
      <c r="AD23" s="22"/>
      <c r="AE23" s="34"/>
      <c r="AF23" s="22"/>
      <c r="AG23" s="34"/>
      <c r="AH23" s="22"/>
      <c r="AI23" s="22"/>
      <c r="AJ23" s="18"/>
      <c r="AK23" s="23"/>
      <c r="AL23" s="22"/>
      <c r="AM23" s="22"/>
      <c r="AN23" s="23"/>
      <c r="AO23" s="22"/>
      <c r="AP23" s="23"/>
      <c r="AQ23" s="137"/>
      <c r="AR23" s="147"/>
      <c r="AS23" s="25"/>
      <c r="AT23" s="24"/>
      <c r="AU23" s="24"/>
      <c r="AV23" s="25"/>
      <c r="AW23" s="120"/>
      <c r="AX23" s="154"/>
      <c r="AY23" s="23"/>
      <c r="AZ23" s="23"/>
      <c r="BA23" s="23"/>
      <c r="BB23" s="25"/>
      <c r="BC23" s="23"/>
      <c r="BD23" s="25"/>
      <c r="BE23" s="25"/>
      <c r="BF23" s="25"/>
      <c r="BG23" s="23"/>
      <c r="BH23" s="25"/>
      <c r="BI23" s="120"/>
      <c r="BJ23" s="154"/>
      <c r="BK23" s="23"/>
      <c r="BL23" s="23"/>
      <c r="BM23" s="23"/>
      <c r="BN23" s="23"/>
      <c r="BO23" s="23"/>
      <c r="BP23" s="25"/>
      <c r="BQ23" s="201"/>
      <c r="BR23" s="211"/>
      <c r="BS23" s="200"/>
      <c r="BT23" s="14"/>
      <c r="BU23" s="14"/>
      <c r="BV23" s="14"/>
      <c r="BW23" s="205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>
        <f t="shared" si="0"/>
        <v>0</v>
      </c>
      <c r="CK23" s="14">
        <v>30</v>
      </c>
      <c r="CL23" s="39"/>
      <c r="CM23" s="39"/>
      <c r="CN23" s="39"/>
      <c r="CO23" s="39"/>
      <c r="CP23" s="39"/>
      <c r="CQ23" s="39"/>
      <c r="CR23" s="39"/>
      <c r="CS23" s="39"/>
      <c r="CT23" s="39"/>
    </row>
    <row r="24" spans="1:98" s="6" customFormat="1" ht="15.75">
      <c r="A24" s="156">
        <v>20</v>
      </c>
      <c r="B24" s="119"/>
      <c r="C24" s="14"/>
      <c r="D24" s="14"/>
      <c r="E24" s="14"/>
      <c r="F24" s="14"/>
      <c r="G24" s="174"/>
      <c r="H24" s="174"/>
      <c r="I24" s="22"/>
      <c r="J24" s="174"/>
      <c r="K24" s="14"/>
      <c r="L24" s="14"/>
      <c r="M24" s="14"/>
      <c r="N24" s="14"/>
      <c r="O24" s="22"/>
      <c r="P24" s="36"/>
      <c r="Q24" s="23"/>
      <c r="R24" s="23"/>
      <c r="S24" s="174"/>
      <c r="T24" s="18"/>
      <c r="U24" s="18"/>
      <c r="V24" s="182"/>
      <c r="W24" s="87"/>
      <c r="X24" s="88"/>
      <c r="Y24" s="22"/>
      <c r="Z24" s="23"/>
      <c r="AA24" s="120"/>
      <c r="AB24" s="136"/>
      <c r="AC24" s="22"/>
      <c r="AD24" s="22"/>
      <c r="AE24" s="34"/>
      <c r="AF24" s="22"/>
      <c r="AG24" s="34"/>
      <c r="AH24" s="22"/>
      <c r="AI24" s="22"/>
      <c r="AJ24" s="18"/>
      <c r="AK24" s="23"/>
      <c r="AL24" s="22"/>
      <c r="AM24" s="22"/>
      <c r="AN24" s="23"/>
      <c r="AO24" s="22"/>
      <c r="AP24" s="23"/>
      <c r="AQ24" s="137"/>
      <c r="AR24" s="147"/>
      <c r="AS24" s="25"/>
      <c r="AT24" s="24"/>
      <c r="AU24" s="24"/>
      <c r="AV24" s="25"/>
      <c r="AW24" s="120"/>
      <c r="AX24" s="154"/>
      <c r="AY24" s="23"/>
      <c r="AZ24" s="23"/>
      <c r="BA24" s="23"/>
      <c r="BB24" s="25"/>
      <c r="BC24" s="23"/>
      <c r="BD24" s="25"/>
      <c r="BE24" s="25"/>
      <c r="BF24" s="25"/>
      <c r="BG24" s="23"/>
      <c r="BH24" s="25"/>
      <c r="BI24" s="120"/>
      <c r="BJ24" s="154"/>
      <c r="BK24" s="23"/>
      <c r="BL24" s="23"/>
      <c r="BM24" s="23"/>
      <c r="BN24" s="23"/>
      <c r="BO24" s="23"/>
      <c r="BP24" s="25"/>
      <c r="BQ24" s="201"/>
      <c r="BR24" s="211"/>
      <c r="BS24" s="200"/>
      <c r="BT24" s="14"/>
      <c r="BU24" s="14"/>
      <c r="BV24" s="14"/>
      <c r="BW24" s="205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>
        <f t="shared" si="0"/>
        <v>0</v>
      </c>
      <c r="CK24" s="14">
        <v>30</v>
      </c>
      <c r="CL24" s="39"/>
      <c r="CM24" s="39"/>
      <c r="CN24" s="39"/>
      <c r="CO24" s="39"/>
      <c r="CP24" s="39"/>
      <c r="CQ24" s="39"/>
      <c r="CR24" s="39"/>
      <c r="CS24" s="39"/>
      <c r="CT24" s="39"/>
    </row>
    <row r="25" spans="1:98" s="6" customFormat="1" ht="15.75">
      <c r="A25" s="156">
        <v>21</v>
      </c>
      <c r="B25" s="119"/>
      <c r="C25" s="14"/>
      <c r="D25" s="14"/>
      <c r="E25" s="14"/>
      <c r="F25" s="14"/>
      <c r="G25" s="174"/>
      <c r="H25" s="174"/>
      <c r="I25" s="22"/>
      <c r="J25" s="174"/>
      <c r="K25" s="14"/>
      <c r="L25" s="14"/>
      <c r="M25" s="14"/>
      <c r="N25" s="14"/>
      <c r="O25" s="22"/>
      <c r="P25" s="36"/>
      <c r="Q25" s="23"/>
      <c r="R25" s="23"/>
      <c r="S25" s="174"/>
      <c r="T25" s="18"/>
      <c r="U25" s="18"/>
      <c r="V25" s="182"/>
      <c r="W25" s="87"/>
      <c r="X25" s="88"/>
      <c r="Y25" s="22"/>
      <c r="Z25" s="23"/>
      <c r="AA25" s="120"/>
      <c r="AB25" s="136"/>
      <c r="AC25" s="22"/>
      <c r="AD25" s="22"/>
      <c r="AE25" s="34"/>
      <c r="AF25" s="22"/>
      <c r="AG25" s="34"/>
      <c r="AH25" s="22"/>
      <c r="AI25" s="22"/>
      <c r="AJ25" s="18"/>
      <c r="AK25" s="23"/>
      <c r="AL25" s="22"/>
      <c r="AM25" s="22"/>
      <c r="AN25" s="23"/>
      <c r="AO25" s="22"/>
      <c r="AP25" s="23"/>
      <c r="AQ25" s="137"/>
      <c r="AR25" s="147"/>
      <c r="AS25" s="25"/>
      <c r="AT25" s="24"/>
      <c r="AU25" s="24"/>
      <c r="AV25" s="25"/>
      <c r="AW25" s="120"/>
      <c r="AX25" s="154"/>
      <c r="AY25" s="23"/>
      <c r="AZ25" s="23"/>
      <c r="BA25" s="23"/>
      <c r="BB25" s="25"/>
      <c r="BC25" s="23"/>
      <c r="BD25" s="25"/>
      <c r="BE25" s="25"/>
      <c r="BF25" s="25"/>
      <c r="BG25" s="23"/>
      <c r="BH25" s="25"/>
      <c r="BI25" s="120"/>
      <c r="BJ25" s="154"/>
      <c r="BK25" s="23"/>
      <c r="BL25" s="23"/>
      <c r="BM25" s="23"/>
      <c r="BN25" s="23"/>
      <c r="BO25" s="23"/>
      <c r="BP25" s="25"/>
      <c r="BQ25" s="201"/>
      <c r="BR25" s="211"/>
      <c r="BS25" s="200"/>
      <c r="BT25" s="14"/>
      <c r="BU25" s="14"/>
      <c r="BV25" s="14"/>
      <c r="BW25" s="205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>
        <f t="shared" si="0"/>
        <v>0</v>
      </c>
      <c r="CK25" s="14">
        <v>30</v>
      </c>
      <c r="CL25" s="39"/>
      <c r="CM25" s="39"/>
      <c r="CN25" s="39"/>
      <c r="CO25" s="39"/>
      <c r="CP25" s="39"/>
      <c r="CQ25" s="39"/>
      <c r="CR25" s="39"/>
      <c r="CS25" s="39"/>
      <c r="CT25" s="39"/>
    </row>
    <row r="26" spans="1:98" s="6" customFormat="1" ht="15.75">
      <c r="A26" s="156">
        <v>22</v>
      </c>
      <c r="B26" s="119"/>
      <c r="C26" s="14"/>
      <c r="D26" s="14"/>
      <c r="E26" s="14"/>
      <c r="F26" s="14"/>
      <c r="G26" s="174"/>
      <c r="H26" s="174"/>
      <c r="I26" s="22"/>
      <c r="J26" s="174"/>
      <c r="K26" s="14"/>
      <c r="L26" s="14"/>
      <c r="M26" s="14"/>
      <c r="N26" s="14"/>
      <c r="O26" s="22"/>
      <c r="P26" s="36"/>
      <c r="Q26" s="23"/>
      <c r="R26" s="23"/>
      <c r="S26" s="174"/>
      <c r="T26" s="18"/>
      <c r="U26" s="18"/>
      <c r="V26" s="182"/>
      <c r="W26" s="87"/>
      <c r="X26" s="88"/>
      <c r="Y26" s="22"/>
      <c r="Z26" s="23"/>
      <c r="AA26" s="120"/>
      <c r="AB26" s="136"/>
      <c r="AC26" s="22"/>
      <c r="AD26" s="22"/>
      <c r="AE26" s="34"/>
      <c r="AF26" s="22"/>
      <c r="AG26" s="34"/>
      <c r="AH26" s="22"/>
      <c r="AI26" s="22"/>
      <c r="AJ26" s="18"/>
      <c r="AK26" s="23"/>
      <c r="AL26" s="22"/>
      <c r="AM26" s="22"/>
      <c r="AN26" s="23"/>
      <c r="AO26" s="22"/>
      <c r="AP26" s="23"/>
      <c r="AQ26" s="137"/>
      <c r="AR26" s="147"/>
      <c r="AS26" s="25"/>
      <c r="AT26" s="24"/>
      <c r="AU26" s="24"/>
      <c r="AV26" s="25"/>
      <c r="AW26" s="120"/>
      <c r="AX26" s="154"/>
      <c r="AY26" s="23"/>
      <c r="AZ26" s="23"/>
      <c r="BA26" s="23"/>
      <c r="BB26" s="25"/>
      <c r="BC26" s="23"/>
      <c r="BD26" s="25"/>
      <c r="BE26" s="25"/>
      <c r="BF26" s="25"/>
      <c r="BG26" s="23"/>
      <c r="BH26" s="25"/>
      <c r="BI26" s="120"/>
      <c r="BJ26" s="154"/>
      <c r="BK26" s="23"/>
      <c r="BL26" s="23"/>
      <c r="BM26" s="23"/>
      <c r="BN26" s="23"/>
      <c r="BO26" s="23"/>
      <c r="BP26" s="25"/>
      <c r="BQ26" s="201"/>
      <c r="BR26" s="211"/>
      <c r="BS26" s="200"/>
      <c r="BT26" s="14"/>
      <c r="BU26" s="14"/>
      <c r="BV26" s="14"/>
      <c r="BW26" s="205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>
        <f t="shared" si="0"/>
        <v>0</v>
      </c>
      <c r="CK26" s="14">
        <v>30</v>
      </c>
      <c r="CL26" s="39"/>
      <c r="CM26" s="39"/>
      <c r="CN26" s="39"/>
      <c r="CO26" s="39"/>
      <c r="CP26" s="39"/>
      <c r="CQ26" s="39"/>
      <c r="CR26" s="39"/>
      <c r="CS26" s="39"/>
      <c r="CT26" s="39"/>
    </row>
    <row r="27" spans="1:98" s="6" customFormat="1" ht="15.75">
      <c r="A27" s="156">
        <v>23</v>
      </c>
      <c r="B27" s="119"/>
      <c r="C27" s="14"/>
      <c r="D27" s="14"/>
      <c r="E27" s="14"/>
      <c r="F27" s="14"/>
      <c r="G27" s="174"/>
      <c r="H27" s="174"/>
      <c r="I27" s="22"/>
      <c r="J27" s="174"/>
      <c r="K27" s="14"/>
      <c r="L27" s="14"/>
      <c r="M27" s="14"/>
      <c r="N27" s="14"/>
      <c r="O27" s="22"/>
      <c r="P27" s="36"/>
      <c r="Q27" s="23"/>
      <c r="R27" s="23"/>
      <c r="S27" s="174"/>
      <c r="T27" s="18"/>
      <c r="U27" s="18"/>
      <c r="V27" s="182"/>
      <c r="W27" s="87"/>
      <c r="X27" s="88"/>
      <c r="Y27" s="22"/>
      <c r="Z27" s="23"/>
      <c r="AA27" s="120"/>
      <c r="AB27" s="136"/>
      <c r="AC27" s="22"/>
      <c r="AD27" s="22"/>
      <c r="AE27" s="34"/>
      <c r="AF27" s="22"/>
      <c r="AG27" s="34"/>
      <c r="AH27" s="22"/>
      <c r="AI27" s="22"/>
      <c r="AJ27" s="18"/>
      <c r="AK27" s="23"/>
      <c r="AL27" s="22"/>
      <c r="AM27" s="22"/>
      <c r="AN27" s="23"/>
      <c r="AO27" s="22"/>
      <c r="AP27" s="23"/>
      <c r="AQ27" s="137"/>
      <c r="AR27" s="147"/>
      <c r="AS27" s="25"/>
      <c r="AT27" s="24"/>
      <c r="AU27" s="24"/>
      <c r="AV27" s="25"/>
      <c r="AW27" s="120"/>
      <c r="AX27" s="154"/>
      <c r="AY27" s="23"/>
      <c r="AZ27" s="23"/>
      <c r="BA27" s="23"/>
      <c r="BB27" s="25"/>
      <c r="BC27" s="23"/>
      <c r="BD27" s="25"/>
      <c r="BE27" s="25"/>
      <c r="BF27" s="25"/>
      <c r="BG27" s="23"/>
      <c r="BH27" s="25"/>
      <c r="BI27" s="120"/>
      <c r="BJ27" s="154"/>
      <c r="BK27" s="23"/>
      <c r="BL27" s="23"/>
      <c r="BM27" s="23"/>
      <c r="BN27" s="23"/>
      <c r="BO27" s="23"/>
      <c r="BP27" s="25"/>
      <c r="BQ27" s="201"/>
      <c r="BR27" s="211"/>
      <c r="BS27" s="200"/>
      <c r="BT27" s="14"/>
      <c r="BU27" s="14"/>
      <c r="BV27" s="14"/>
      <c r="BW27" s="205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>
        <f t="shared" si="0"/>
        <v>0</v>
      </c>
      <c r="CK27" s="14">
        <v>30</v>
      </c>
      <c r="CL27" s="39"/>
      <c r="CM27" s="39"/>
      <c r="CN27" s="39"/>
      <c r="CO27" s="39"/>
      <c r="CP27" s="39"/>
      <c r="CQ27" s="39"/>
      <c r="CR27" s="39"/>
      <c r="CS27" s="39"/>
      <c r="CT27" s="39"/>
    </row>
    <row r="28" spans="1:98" s="6" customFormat="1" ht="15.75">
      <c r="A28" s="156">
        <v>24</v>
      </c>
      <c r="B28" s="119"/>
      <c r="C28" s="14"/>
      <c r="D28" s="14"/>
      <c r="E28" s="14"/>
      <c r="F28" s="14"/>
      <c r="G28" s="174"/>
      <c r="H28" s="174"/>
      <c r="I28" s="22"/>
      <c r="J28" s="174"/>
      <c r="K28" s="14"/>
      <c r="L28" s="14"/>
      <c r="M28" s="14"/>
      <c r="N28" s="14"/>
      <c r="O28" s="22"/>
      <c r="P28" s="36"/>
      <c r="Q28" s="23"/>
      <c r="R28" s="23"/>
      <c r="S28" s="174"/>
      <c r="T28" s="18"/>
      <c r="U28" s="18"/>
      <c r="V28" s="182"/>
      <c r="W28" s="87"/>
      <c r="X28" s="88"/>
      <c r="Y28" s="22"/>
      <c r="Z28" s="23"/>
      <c r="AA28" s="120"/>
      <c r="AB28" s="136"/>
      <c r="AC28" s="22"/>
      <c r="AD28" s="22"/>
      <c r="AE28" s="34"/>
      <c r="AF28" s="22"/>
      <c r="AG28" s="34"/>
      <c r="AH28" s="22"/>
      <c r="AI28" s="22"/>
      <c r="AJ28" s="18"/>
      <c r="AK28" s="23"/>
      <c r="AL28" s="22"/>
      <c r="AM28" s="22"/>
      <c r="AN28" s="23"/>
      <c r="AO28" s="22"/>
      <c r="AP28" s="23"/>
      <c r="AQ28" s="137"/>
      <c r="AR28" s="147"/>
      <c r="AS28" s="25"/>
      <c r="AT28" s="24"/>
      <c r="AU28" s="24"/>
      <c r="AV28" s="25"/>
      <c r="AW28" s="120"/>
      <c r="AX28" s="154"/>
      <c r="AY28" s="23"/>
      <c r="AZ28" s="23"/>
      <c r="BA28" s="23"/>
      <c r="BB28" s="25"/>
      <c r="BC28" s="23"/>
      <c r="BD28" s="25"/>
      <c r="BE28" s="25"/>
      <c r="BF28" s="25"/>
      <c r="BG28" s="23"/>
      <c r="BH28" s="25"/>
      <c r="BI28" s="120"/>
      <c r="BJ28" s="154"/>
      <c r="BK28" s="23"/>
      <c r="BL28" s="23"/>
      <c r="BM28" s="23"/>
      <c r="BN28" s="23"/>
      <c r="BO28" s="23"/>
      <c r="BP28" s="25"/>
      <c r="BQ28" s="201"/>
      <c r="BR28" s="211"/>
      <c r="BS28" s="200"/>
      <c r="BT28" s="14"/>
      <c r="BU28" s="14"/>
      <c r="BV28" s="14"/>
      <c r="BW28" s="205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>
        <f t="shared" si="0"/>
        <v>0</v>
      </c>
      <c r="CK28" s="14">
        <v>30</v>
      </c>
      <c r="CL28" s="39"/>
      <c r="CM28" s="39"/>
      <c r="CN28" s="39"/>
      <c r="CO28" s="39"/>
      <c r="CP28" s="39"/>
      <c r="CQ28" s="39"/>
      <c r="CR28" s="39"/>
      <c r="CS28" s="39"/>
      <c r="CT28" s="39"/>
    </row>
    <row r="29" spans="1:98" s="6" customFormat="1" ht="15.75">
      <c r="A29" s="156">
        <v>25</v>
      </c>
      <c r="B29" s="119"/>
      <c r="C29" s="14"/>
      <c r="D29" s="14"/>
      <c r="E29" s="14"/>
      <c r="F29" s="14"/>
      <c r="G29" s="174"/>
      <c r="H29" s="174"/>
      <c r="I29" s="22"/>
      <c r="J29" s="174"/>
      <c r="K29" s="14"/>
      <c r="L29" s="14"/>
      <c r="M29" s="14"/>
      <c r="N29" s="14"/>
      <c r="O29" s="22"/>
      <c r="P29" s="36"/>
      <c r="Q29" s="23"/>
      <c r="R29" s="23"/>
      <c r="S29" s="174"/>
      <c r="T29" s="18"/>
      <c r="U29" s="18"/>
      <c r="V29" s="182"/>
      <c r="W29" s="87"/>
      <c r="X29" s="88"/>
      <c r="Y29" s="22"/>
      <c r="Z29" s="23"/>
      <c r="AA29" s="120"/>
      <c r="AB29" s="136"/>
      <c r="AC29" s="22"/>
      <c r="AD29" s="22"/>
      <c r="AE29" s="34"/>
      <c r="AF29" s="22"/>
      <c r="AG29" s="34"/>
      <c r="AH29" s="22"/>
      <c r="AI29" s="22"/>
      <c r="AJ29" s="18"/>
      <c r="AK29" s="23"/>
      <c r="AL29" s="22"/>
      <c r="AM29" s="22"/>
      <c r="AN29" s="23"/>
      <c r="AO29" s="22"/>
      <c r="AP29" s="23"/>
      <c r="AQ29" s="137"/>
      <c r="AR29" s="147"/>
      <c r="AS29" s="25"/>
      <c r="AT29" s="24"/>
      <c r="AU29" s="24"/>
      <c r="AV29" s="25"/>
      <c r="AW29" s="120"/>
      <c r="AX29" s="154"/>
      <c r="AY29" s="23"/>
      <c r="AZ29" s="23"/>
      <c r="BA29" s="23"/>
      <c r="BB29" s="25"/>
      <c r="BC29" s="23"/>
      <c r="BD29" s="25"/>
      <c r="BE29" s="25"/>
      <c r="BF29" s="25"/>
      <c r="BG29" s="23"/>
      <c r="BH29" s="25"/>
      <c r="BI29" s="120"/>
      <c r="BJ29" s="154"/>
      <c r="BK29" s="23"/>
      <c r="BL29" s="23"/>
      <c r="BM29" s="23"/>
      <c r="BN29" s="23"/>
      <c r="BO29" s="23"/>
      <c r="BP29" s="25"/>
      <c r="BQ29" s="201"/>
      <c r="BR29" s="211"/>
      <c r="BS29" s="200"/>
      <c r="BT29" s="14"/>
      <c r="BU29" s="14"/>
      <c r="BV29" s="14"/>
      <c r="BW29" s="205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>
        <f t="shared" si="0"/>
        <v>0</v>
      </c>
      <c r="CK29" s="14">
        <v>30</v>
      </c>
      <c r="CL29" s="39"/>
      <c r="CM29" s="39"/>
      <c r="CN29" s="39"/>
      <c r="CO29" s="39"/>
      <c r="CP29" s="39"/>
      <c r="CQ29" s="39"/>
      <c r="CR29" s="39"/>
      <c r="CS29" s="39"/>
      <c r="CT29" s="39"/>
    </row>
    <row r="30" spans="1:98" s="6" customFormat="1" ht="15.75">
      <c r="A30" s="156">
        <v>26</v>
      </c>
      <c r="B30" s="119"/>
      <c r="C30" s="14"/>
      <c r="D30" s="14"/>
      <c r="E30" s="14"/>
      <c r="F30" s="14"/>
      <c r="G30" s="174"/>
      <c r="H30" s="174"/>
      <c r="I30" s="22"/>
      <c r="J30" s="174"/>
      <c r="K30" s="14"/>
      <c r="L30" s="14"/>
      <c r="M30" s="14"/>
      <c r="N30" s="14"/>
      <c r="O30" s="22"/>
      <c r="P30" s="36"/>
      <c r="Q30" s="23"/>
      <c r="R30" s="23"/>
      <c r="S30" s="174"/>
      <c r="T30" s="18"/>
      <c r="U30" s="18"/>
      <c r="V30" s="182"/>
      <c r="W30" s="87"/>
      <c r="X30" s="88"/>
      <c r="Y30" s="22"/>
      <c r="Z30" s="23"/>
      <c r="AA30" s="120"/>
      <c r="AB30" s="136"/>
      <c r="AC30" s="22"/>
      <c r="AD30" s="22"/>
      <c r="AE30" s="34"/>
      <c r="AF30" s="22"/>
      <c r="AG30" s="34"/>
      <c r="AH30" s="22"/>
      <c r="AI30" s="22"/>
      <c r="AJ30" s="18"/>
      <c r="AK30" s="23"/>
      <c r="AL30" s="22"/>
      <c r="AM30" s="22"/>
      <c r="AN30" s="23"/>
      <c r="AO30" s="22"/>
      <c r="AP30" s="23"/>
      <c r="AQ30" s="137"/>
      <c r="AR30" s="147"/>
      <c r="AS30" s="25"/>
      <c r="AT30" s="24"/>
      <c r="AU30" s="24"/>
      <c r="AV30" s="25"/>
      <c r="AW30" s="120"/>
      <c r="AX30" s="154"/>
      <c r="AY30" s="23"/>
      <c r="AZ30" s="23"/>
      <c r="BA30" s="23"/>
      <c r="BB30" s="25"/>
      <c r="BC30" s="23"/>
      <c r="BD30" s="25"/>
      <c r="BE30" s="25"/>
      <c r="BF30" s="25"/>
      <c r="BG30" s="23"/>
      <c r="BH30" s="25"/>
      <c r="BI30" s="120"/>
      <c r="BJ30" s="154"/>
      <c r="BK30" s="23"/>
      <c r="BL30" s="23"/>
      <c r="BM30" s="23"/>
      <c r="BN30" s="23"/>
      <c r="BO30" s="23"/>
      <c r="BP30" s="25"/>
      <c r="BQ30" s="201"/>
      <c r="BR30" s="211"/>
      <c r="BS30" s="200"/>
      <c r="BT30" s="14"/>
      <c r="BU30" s="14"/>
      <c r="BV30" s="14"/>
      <c r="BW30" s="205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>
        <f t="shared" si="0"/>
        <v>0</v>
      </c>
      <c r="CK30" s="14">
        <v>30</v>
      </c>
      <c r="CL30" s="39"/>
      <c r="CM30" s="39"/>
      <c r="CN30" s="39"/>
      <c r="CO30" s="39"/>
      <c r="CP30" s="39"/>
      <c r="CQ30" s="39"/>
      <c r="CR30" s="39"/>
      <c r="CS30" s="39"/>
      <c r="CT30" s="39"/>
    </row>
    <row r="31" spans="1:98" s="6" customFormat="1" ht="15.75">
      <c r="A31" s="156">
        <v>27</v>
      </c>
      <c r="B31" s="119"/>
      <c r="C31" s="14"/>
      <c r="D31" s="14"/>
      <c r="E31" s="14"/>
      <c r="F31" s="14"/>
      <c r="G31" s="174"/>
      <c r="H31" s="174"/>
      <c r="I31" s="22"/>
      <c r="J31" s="174"/>
      <c r="K31" s="14"/>
      <c r="L31" s="14"/>
      <c r="M31" s="14"/>
      <c r="N31" s="14"/>
      <c r="O31" s="22"/>
      <c r="P31" s="36"/>
      <c r="Q31" s="23"/>
      <c r="R31" s="23"/>
      <c r="S31" s="174"/>
      <c r="T31" s="18"/>
      <c r="U31" s="18"/>
      <c r="V31" s="182"/>
      <c r="W31" s="87"/>
      <c r="X31" s="88"/>
      <c r="Y31" s="22"/>
      <c r="Z31" s="23"/>
      <c r="AA31" s="120"/>
      <c r="AB31" s="136"/>
      <c r="AC31" s="22"/>
      <c r="AD31" s="22"/>
      <c r="AE31" s="34"/>
      <c r="AF31" s="22"/>
      <c r="AG31" s="34"/>
      <c r="AH31" s="22"/>
      <c r="AI31" s="22"/>
      <c r="AJ31" s="18"/>
      <c r="AK31" s="23"/>
      <c r="AL31" s="22"/>
      <c r="AM31" s="22"/>
      <c r="AN31" s="23"/>
      <c r="AO31" s="22"/>
      <c r="AP31" s="23"/>
      <c r="AQ31" s="137"/>
      <c r="AR31" s="147"/>
      <c r="AS31" s="25"/>
      <c r="AT31" s="24"/>
      <c r="AU31" s="24"/>
      <c r="AV31" s="25"/>
      <c r="AW31" s="120"/>
      <c r="AX31" s="154"/>
      <c r="AY31" s="23"/>
      <c r="AZ31" s="23"/>
      <c r="BA31" s="23"/>
      <c r="BB31" s="25"/>
      <c r="BC31" s="23"/>
      <c r="BD31" s="25"/>
      <c r="BE31" s="25"/>
      <c r="BF31" s="25"/>
      <c r="BG31" s="23"/>
      <c r="BH31" s="25"/>
      <c r="BI31" s="120"/>
      <c r="BJ31" s="154"/>
      <c r="BK31" s="23"/>
      <c r="BL31" s="23"/>
      <c r="BM31" s="23"/>
      <c r="BN31" s="23"/>
      <c r="BO31" s="23"/>
      <c r="BP31" s="25"/>
      <c r="BQ31" s="201"/>
      <c r="BR31" s="211"/>
      <c r="BS31" s="200"/>
      <c r="BT31" s="14"/>
      <c r="BU31" s="14"/>
      <c r="BV31" s="14"/>
      <c r="BW31" s="205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>
        <f t="shared" si="0"/>
        <v>0</v>
      </c>
      <c r="CK31" s="14">
        <v>30</v>
      </c>
      <c r="CL31" s="39"/>
      <c r="CM31" s="39"/>
      <c r="CN31" s="39"/>
      <c r="CO31" s="39"/>
      <c r="CP31" s="39"/>
      <c r="CQ31" s="39"/>
      <c r="CR31" s="39"/>
      <c r="CS31" s="39"/>
      <c r="CT31" s="39"/>
    </row>
    <row r="32" spans="1:98" s="6" customFormat="1" ht="15.75">
      <c r="A32" s="156">
        <v>28</v>
      </c>
      <c r="B32" s="119"/>
      <c r="C32" s="14"/>
      <c r="D32" s="14"/>
      <c r="E32" s="14"/>
      <c r="F32" s="14"/>
      <c r="G32" s="174"/>
      <c r="H32" s="174"/>
      <c r="I32" s="22"/>
      <c r="J32" s="174"/>
      <c r="K32" s="14"/>
      <c r="L32" s="14"/>
      <c r="M32" s="14"/>
      <c r="N32" s="14"/>
      <c r="O32" s="22"/>
      <c r="P32" s="36"/>
      <c r="Q32" s="23"/>
      <c r="R32" s="23"/>
      <c r="S32" s="174"/>
      <c r="T32" s="18"/>
      <c r="U32" s="18"/>
      <c r="V32" s="182"/>
      <c r="W32" s="87"/>
      <c r="X32" s="88"/>
      <c r="Y32" s="22"/>
      <c r="Z32" s="23"/>
      <c r="AA32" s="120"/>
      <c r="AB32" s="136"/>
      <c r="AC32" s="22"/>
      <c r="AD32" s="22"/>
      <c r="AE32" s="34"/>
      <c r="AF32" s="22"/>
      <c r="AG32" s="34"/>
      <c r="AH32" s="22"/>
      <c r="AI32" s="22"/>
      <c r="AJ32" s="18"/>
      <c r="AK32" s="23"/>
      <c r="AL32" s="22"/>
      <c r="AM32" s="22"/>
      <c r="AN32" s="23"/>
      <c r="AO32" s="22"/>
      <c r="AP32" s="23"/>
      <c r="AQ32" s="137"/>
      <c r="AR32" s="147"/>
      <c r="AS32" s="25"/>
      <c r="AT32" s="24"/>
      <c r="AU32" s="24"/>
      <c r="AV32" s="25"/>
      <c r="AW32" s="120"/>
      <c r="AX32" s="154"/>
      <c r="AY32" s="23"/>
      <c r="AZ32" s="23"/>
      <c r="BA32" s="23"/>
      <c r="BB32" s="25"/>
      <c r="BC32" s="23"/>
      <c r="BD32" s="25"/>
      <c r="BE32" s="25"/>
      <c r="BF32" s="25"/>
      <c r="BG32" s="23"/>
      <c r="BH32" s="25"/>
      <c r="BI32" s="120"/>
      <c r="BJ32" s="154"/>
      <c r="BK32" s="23"/>
      <c r="BL32" s="23"/>
      <c r="BM32" s="23"/>
      <c r="BN32" s="23"/>
      <c r="BO32" s="23"/>
      <c r="BP32" s="25"/>
      <c r="BQ32" s="201"/>
      <c r="BR32" s="211"/>
      <c r="BS32" s="200"/>
      <c r="BT32" s="14"/>
      <c r="BU32" s="14"/>
      <c r="BV32" s="14"/>
      <c r="BW32" s="205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>
        <f t="shared" si="0"/>
        <v>0</v>
      </c>
      <c r="CK32" s="14">
        <v>30</v>
      </c>
      <c r="CL32" s="39"/>
      <c r="CM32" s="39"/>
      <c r="CN32" s="39"/>
      <c r="CO32" s="39"/>
      <c r="CP32" s="39"/>
      <c r="CQ32" s="39"/>
      <c r="CR32" s="39"/>
      <c r="CS32" s="39"/>
      <c r="CT32" s="39"/>
    </row>
    <row r="33" spans="1:98" s="6" customFormat="1" ht="15.75">
      <c r="A33" s="156">
        <v>29</v>
      </c>
      <c r="B33" s="119"/>
      <c r="C33" s="14"/>
      <c r="D33" s="14"/>
      <c r="E33" s="14"/>
      <c r="F33" s="14"/>
      <c r="G33" s="174"/>
      <c r="H33" s="174"/>
      <c r="I33" s="22"/>
      <c r="J33" s="174"/>
      <c r="K33" s="14"/>
      <c r="L33" s="14"/>
      <c r="M33" s="14"/>
      <c r="N33" s="14"/>
      <c r="O33" s="22"/>
      <c r="P33" s="36"/>
      <c r="Q33" s="23"/>
      <c r="R33" s="23"/>
      <c r="S33" s="174"/>
      <c r="T33" s="18"/>
      <c r="U33" s="18"/>
      <c r="V33" s="182"/>
      <c r="W33" s="87"/>
      <c r="X33" s="88"/>
      <c r="Y33" s="22"/>
      <c r="Z33" s="23"/>
      <c r="AA33" s="120"/>
      <c r="AB33" s="136"/>
      <c r="AC33" s="22"/>
      <c r="AD33" s="22"/>
      <c r="AE33" s="34"/>
      <c r="AF33" s="22"/>
      <c r="AG33" s="34"/>
      <c r="AH33" s="22"/>
      <c r="AI33" s="22"/>
      <c r="AJ33" s="18"/>
      <c r="AK33" s="23"/>
      <c r="AL33" s="22"/>
      <c r="AM33" s="22"/>
      <c r="AN33" s="23"/>
      <c r="AO33" s="22"/>
      <c r="AP33" s="23"/>
      <c r="AQ33" s="137"/>
      <c r="AR33" s="147"/>
      <c r="AS33" s="25"/>
      <c r="AT33" s="24"/>
      <c r="AU33" s="24"/>
      <c r="AV33" s="25"/>
      <c r="AW33" s="120"/>
      <c r="AX33" s="154"/>
      <c r="AY33" s="23"/>
      <c r="AZ33" s="23"/>
      <c r="BA33" s="23"/>
      <c r="BB33" s="25"/>
      <c r="BC33" s="23"/>
      <c r="BD33" s="25"/>
      <c r="BE33" s="25"/>
      <c r="BF33" s="25"/>
      <c r="BG33" s="23"/>
      <c r="BH33" s="25"/>
      <c r="BI33" s="120"/>
      <c r="BJ33" s="154"/>
      <c r="BK33" s="23"/>
      <c r="BL33" s="23"/>
      <c r="BM33" s="23"/>
      <c r="BN33" s="23"/>
      <c r="BO33" s="23"/>
      <c r="BP33" s="25"/>
      <c r="BQ33" s="201"/>
      <c r="BR33" s="211"/>
      <c r="BS33" s="200"/>
      <c r="BT33" s="14"/>
      <c r="BU33" s="14"/>
      <c r="BV33" s="14"/>
      <c r="BW33" s="205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>
        <f t="shared" si="0"/>
        <v>0</v>
      </c>
      <c r="CK33" s="14">
        <v>30</v>
      </c>
      <c r="CL33" s="39"/>
      <c r="CM33" s="39"/>
      <c r="CN33" s="39"/>
      <c r="CO33" s="39"/>
      <c r="CP33" s="39"/>
      <c r="CQ33" s="39"/>
      <c r="CR33" s="39"/>
      <c r="CS33" s="39"/>
      <c r="CT33" s="39"/>
    </row>
    <row r="34" spans="1:98" s="6" customFormat="1" ht="15.75">
      <c r="A34" s="156">
        <v>30</v>
      </c>
      <c r="B34" s="119"/>
      <c r="C34" s="14"/>
      <c r="D34" s="14"/>
      <c r="E34" s="14"/>
      <c r="F34" s="14"/>
      <c r="G34" s="174"/>
      <c r="H34" s="174"/>
      <c r="I34" s="22"/>
      <c r="J34" s="174"/>
      <c r="K34" s="14"/>
      <c r="L34" s="14"/>
      <c r="M34" s="14"/>
      <c r="N34" s="14"/>
      <c r="O34" s="22"/>
      <c r="P34" s="36"/>
      <c r="Q34" s="23"/>
      <c r="R34" s="23"/>
      <c r="S34" s="174"/>
      <c r="T34" s="18"/>
      <c r="U34" s="18"/>
      <c r="V34" s="182"/>
      <c r="W34" s="87"/>
      <c r="X34" s="88"/>
      <c r="Y34" s="22"/>
      <c r="Z34" s="23"/>
      <c r="AA34" s="120"/>
      <c r="AB34" s="136"/>
      <c r="AC34" s="22"/>
      <c r="AD34" s="22"/>
      <c r="AE34" s="34"/>
      <c r="AF34" s="22"/>
      <c r="AG34" s="34"/>
      <c r="AH34" s="22"/>
      <c r="AI34" s="22"/>
      <c r="AJ34" s="18"/>
      <c r="AK34" s="23"/>
      <c r="AL34" s="22"/>
      <c r="AM34" s="22"/>
      <c r="AN34" s="23"/>
      <c r="AO34" s="22"/>
      <c r="AP34" s="23"/>
      <c r="AQ34" s="137"/>
      <c r="AR34" s="147"/>
      <c r="AS34" s="25"/>
      <c r="AT34" s="24"/>
      <c r="AU34" s="24"/>
      <c r="AV34" s="25"/>
      <c r="AW34" s="120"/>
      <c r="AX34" s="154"/>
      <c r="AY34" s="23"/>
      <c r="AZ34" s="23"/>
      <c r="BA34" s="23"/>
      <c r="BB34" s="25"/>
      <c r="BC34" s="23"/>
      <c r="BD34" s="25"/>
      <c r="BE34" s="25"/>
      <c r="BF34" s="25"/>
      <c r="BG34" s="23"/>
      <c r="BH34" s="25"/>
      <c r="BI34" s="120"/>
      <c r="BJ34" s="154"/>
      <c r="BK34" s="23"/>
      <c r="BL34" s="23"/>
      <c r="BM34" s="23"/>
      <c r="BN34" s="23"/>
      <c r="BO34" s="23"/>
      <c r="BP34" s="25"/>
      <c r="BQ34" s="201"/>
      <c r="BR34" s="211"/>
      <c r="BS34" s="200"/>
      <c r="BT34" s="14"/>
      <c r="BU34" s="14"/>
      <c r="BV34" s="14"/>
      <c r="BW34" s="205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>
        <f t="shared" si="0"/>
        <v>0</v>
      </c>
      <c r="CK34" s="14">
        <v>30</v>
      </c>
      <c r="CL34" s="39"/>
      <c r="CM34" s="39"/>
      <c r="CN34" s="39"/>
      <c r="CO34" s="39"/>
      <c r="CP34" s="39"/>
      <c r="CQ34" s="39"/>
      <c r="CR34" s="39"/>
      <c r="CS34" s="39"/>
      <c r="CT34" s="39"/>
    </row>
    <row r="35" spans="1:98" s="6" customFormat="1" ht="15.75">
      <c r="A35" s="156">
        <v>31</v>
      </c>
      <c r="B35" s="119"/>
      <c r="C35" s="14"/>
      <c r="D35" s="14"/>
      <c r="E35" s="14"/>
      <c r="F35" s="14"/>
      <c r="G35" s="174"/>
      <c r="H35" s="174"/>
      <c r="I35" s="22"/>
      <c r="J35" s="174"/>
      <c r="K35" s="14"/>
      <c r="L35" s="14"/>
      <c r="M35" s="14"/>
      <c r="N35" s="14"/>
      <c r="O35" s="22"/>
      <c r="P35" s="36"/>
      <c r="Q35" s="23"/>
      <c r="R35" s="23"/>
      <c r="S35" s="174"/>
      <c r="T35" s="18"/>
      <c r="U35" s="18"/>
      <c r="V35" s="182"/>
      <c r="W35" s="87"/>
      <c r="X35" s="88"/>
      <c r="Y35" s="22"/>
      <c r="Z35" s="23"/>
      <c r="AA35" s="120"/>
      <c r="AB35" s="136"/>
      <c r="AC35" s="22"/>
      <c r="AD35" s="22"/>
      <c r="AE35" s="34"/>
      <c r="AF35" s="22"/>
      <c r="AG35" s="34"/>
      <c r="AH35" s="22"/>
      <c r="AI35" s="22"/>
      <c r="AJ35" s="18"/>
      <c r="AK35" s="23"/>
      <c r="AL35" s="22"/>
      <c r="AM35" s="22"/>
      <c r="AN35" s="23"/>
      <c r="AO35" s="22"/>
      <c r="AP35" s="23"/>
      <c r="AQ35" s="137"/>
      <c r="AR35" s="147"/>
      <c r="AS35" s="25"/>
      <c r="AT35" s="24"/>
      <c r="AU35" s="24"/>
      <c r="AV35" s="25"/>
      <c r="AW35" s="120"/>
      <c r="AX35" s="154"/>
      <c r="AY35" s="23"/>
      <c r="AZ35" s="23"/>
      <c r="BA35" s="23"/>
      <c r="BB35" s="25"/>
      <c r="BC35" s="23"/>
      <c r="BD35" s="25"/>
      <c r="BE35" s="25"/>
      <c r="BF35" s="25"/>
      <c r="BG35" s="23"/>
      <c r="BH35" s="25"/>
      <c r="BI35" s="120"/>
      <c r="BJ35" s="154"/>
      <c r="BK35" s="23"/>
      <c r="BL35" s="23"/>
      <c r="BM35" s="23"/>
      <c r="BN35" s="23"/>
      <c r="BO35" s="23"/>
      <c r="BP35" s="25"/>
      <c r="BQ35" s="201"/>
      <c r="BR35" s="211"/>
      <c r="BS35" s="200"/>
      <c r="BT35" s="14"/>
      <c r="BU35" s="14"/>
      <c r="BV35" s="14"/>
      <c r="BW35" s="205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>
        <f t="shared" si="0"/>
        <v>0</v>
      </c>
      <c r="CK35" s="14">
        <v>30</v>
      </c>
      <c r="CL35" s="39"/>
      <c r="CM35" s="39"/>
      <c r="CN35" s="39"/>
      <c r="CO35" s="39"/>
      <c r="CP35" s="39"/>
      <c r="CQ35" s="39"/>
      <c r="CR35" s="39"/>
      <c r="CS35" s="39"/>
      <c r="CT35" s="39"/>
    </row>
    <row r="36" spans="1:98" s="6" customFormat="1" ht="15.75">
      <c r="A36" s="156">
        <v>32</v>
      </c>
      <c r="B36" s="119"/>
      <c r="C36" s="14"/>
      <c r="D36" s="14"/>
      <c r="E36" s="14"/>
      <c r="F36" s="14"/>
      <c r="G36" s="174"/>
      <c r="H36" s="174"/>
      <c r="I36" s="22"/>
      <c r="J36" s="174"/>
      <c r="K36" s="14"/>
      <c r="L36" s="14"/>
      <c r="M36" s="14"/>
      <c r="N36" s="14"/>
      <c r="O36" s="22"/>
      <c r="P36" s="36"/>
      <c r="Q36" s="23"/>
      <c r="R36" s="23"/>
      <c r="S36" s="174"/>
      <c r="T36" s="18"/>
      <c r="U36" s="18"/>
      <c r="V36" s="182"/>
      <c r="W36" s="87"/>
      <c r="X36" s="88"/>
      <c r="Y36" s="22"/>
      <c r="Z36" s="23"/>
      <c r="AA36" s="120"/>
      <c r="AB36" s="136"/>
      <c r="AC36" s="22"/>
      <c r="AD36" s="22"/>
      <c r="AE36" s="34"/>
      <c r="AF36" s="22"/>
      <c r="AG36" s="34"/>
      <c r="AH36" s="22"/>
      <c r="AI36" s="22"/>
      <c r="AJ36" s="18"/>
      <c r="AK36" s="23"/>
      <c r="AL36" s="22"/>
      <c r="AM36" s="22"/>
      <c r="AN36" s="23"/>
      <c r="AO36" s="22"/>
      <c r="AP36" s="23"/>
      <c r="AQ36" s="137"/>
      <c r="AR36" s="147"/>
      <c r="AS36" s="25"/>
      <c r="AT36" s="24"/>
      <c r="AU36" s="24"/>
      <c r="AV36" s="25"/>
      <c r="AW36" s="120"/>
      <c r="AX36" s="154"/>
      <c r="AY36" s="23"/>
      <c r="AZ36" s="23"/>
      <c r="BA36" s="23"/>
      <c r="BB36" s="25"/>
      <c r="BC36" s="23"/>
      <c r="BD36" s="25"/>
      <c r="BE36" s="25"/>
      <c r="BF36" s="25"/>
      <c r="BG36" s="23"/>
      <c r="BH36" s="25"/>
      <c r="BI36" s="120"/>
      <c r="BJ36" s="154"/>
      <c r="BK36" s="23"/>
      <c r="BL36" s="23"/>
      <c r="BM36" s="23"/>
      <c r="BN36" s="23"/>
      <c r="BO36" s="23"/>
      <c r="BP36" s="25"/>
      <c r="BQ36" s="201"/>
      <c r="BR36" s="211"/>
      <c r="BS36" s="200"/>
      <c r="BT36" s="14"/>
      <c r="BU36" s="14"/>
      <c r="BV36" s="14"/>
      <c r="BW36" s="205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>
        <f t="shared" si="0"/>
        <v>0</v>
      </c>
      <c r="CK36" s="14">
        <v>30</v>
      </c>
      <c r="CL36" s="39"/>
      <c r="CM36" s="39"/>
      <c r="CN36" s="39"/>
      <c r="CO36" s="39"/>
      <c r="CP36" s="39"/>
      <c r="CQ36" s="39"/>
      <c r="CR36" s="39"/>
      <c r="CS36" s="39"/>
      <c r="CT36" s="39"/>
    </row>
    <row r="37" spans="1:98" s="6" customFormat="1" ht="15.75">
      <c r="A37" s="156">
        <v>33</v>
      </c>
      <c r="B37" s="119"/>
      <c r="C37" s="14"/>
      <c r="D37" s="14"/>
      <c r="E37" s="14"/>
      <c r="F37" s="14"/>
      <c r="G37" s="174"/>
      <c r="H37" s="174"/>
      <c r="I37" s="22"/>
      <c r="J37" s="174"/>
      <c r="K37" s="14"/>
      <c r="L37" s="14"/>
      <c r="M37" s="14"/>
      <c r="N37" s="14"/>
      <c r="O37" s="22"/>
      <c r="P37" s="36"/>
      <c r="Q37" s="23"/>
      <c r="R37" s="23"/>
      <c r="S37" s="174"/>
      <c r="T37" s="18"/>
      <c r="U37" s="18"/>
      <c r="V37" s="182"/>
      <c r="W37" s="87"/>
      <c r="X37" s="88"/>
      <c r="Y37" s="22"/>
      <c r="Z37" s="23"/>
      <c r="AA37" s="120"/>
      <c r="AB37" s="136"/>
      <c r="AC37" s="22"/>
      <c r="AD37" s="22"/>
      <c r="AE37" s="34"/>
      <c r="AF37" s="22"/>
      <c r="AG37" s="34"/>
      <c r="AH37" s="22"/>
      <c r="AI37" s="22"/>
      <c r="AJ37" s="18"/>
      <c r="AK37" s="23"/>
      <c r="AL37" s="22"/>
      <c r="AM37" s="22"/>
      <c r="AN37" s="23"/>
      <c r="AO37" s="22"/>
      <c r="AP37" s="23"/>
      <c r="AQ37" s="137"/>
      <c r="AR37" s="147"/>
      <c r="AS37" s="25"/>
      <c r="AT37" s="24"/>
      <c r="AU37" s="24"/>
      <c r="AV37" s="25"/>
      <c r="AW37" s="120"/>
      <c r="AX37" s="154"/>
      <c r="AY37" s="23"/>
      <c r="AZ37" s="23"/>
      <c r="BA37" s="23"/>
      <c r="BB37" s="25"/>
      <c r="BC37" s="23"/>
      <c r="BD37" s="25"/>
      <c r="BE37" s="25"/>
      <c r="BF37" s="25"/>
      <c r="BG37" s="23"/>
      <c r="BH37" s="25"/>
      <c r="BI37" s="120"/>
      <c r="BJ37" s="154"/>
      <c r="BK37" s="23"/>
      <c r="BL37" s="23"/>
      <c r="BM37" s="23"/>
      <c r="BN37" s="23"/>
      <c r="BO37" s="23"/>
      <c r="BP37" s="25"/>
      <c r="BQ37" s="201"/>
      <c r="BR37" s="211"/>
      <c r="BS37" s="200"/>
      <c r="BT37" s="14"/>
      <c r="BU37" s="14"/>
      <c r="BV37" s="14"/>
      <c r="BW37" s="205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>
        <f t="shared" si="0"/>
        <v>0</v>
      </c>
      <c r="CK37" s="14">
        <v>30</v>
      </c>
      <c r="CL37" s="39"/>
      <c r="CM37" s="39"/>
      <c r="CN37" s="39"/>
      <c r="CO37" s="39"/>
      <c r="CP37" s="39"/>
      <c r="CQ37" s="39"/>
      <c r="CR37" s="39"/>
      <c r="CS37" s="39"/>
      <c r="CT37" s="39"/>
    </row>
    <row r="38" spans="1:98" s="6" customFormat="1" ht="15.75">
      <c r="A38" s="156">
        <v>34</v>
      </c>
      <c r="B38" s="119"/>
      <c r="C38" s="14"/>
      <c r="D38" s="14"/>
      <c r="E38" s="14"/>
      <c r="F38" s="14"/>
      <c r="G38" s="174"/>
      <c r="H38" s="174"/>
      <c r="I38" s="22"/>
      <c r="J38" s="174"/>
      <c r="K38" s="14"/>
      <c r="L38" s="14"/>
      <c r="M38" s="14"/>
      <c r="N38" s="14"/>
      <c r="O38" s="22"/>
      <c r="P38" s="36"/>
      <c r="Q38" s="23"/>
      <c r="R38" s="23"/>
      <c r="S38" s="174"/>
      <c r="T38" s="18"/>
      <c r="U38" s="18"/>
      <c r="V38" s="182"/>
      <c r="W38" s="87"/>
      <c r="X38" s="88"/>
      <c r="Y38" s="22"/>
      <c r="Z38" s="23"/>
      <c r="AA38" s="120"/>
      <c r="AB38" s="136"/>
      <c r="AC38" s="22"/>
      <c r="AD38" s="22"/>
      <c r="AE38" s="34"/>
      <c r="AF38" s="22"/>
      <c r="AG38" s="34"/>
      <c r="AH38" s="22"/>
      <c r="AI38" s="22"/>
      <c r="AJ38" s="18"/>
      <c r="AK38" s="23"/>
      <c r="AL38" s="22"/>
      <c r="AM38" s="22"/>
      <c r="AN38" s="23"/>
      <c r="AO38" s="22"/>
      <c r="AP38" s="23"/>
      <c r="AQ38" s="137"/>
      <c r="AR38" s="147"/>
      <c r="AS38" s="25"/>
      <c r="AT38" s="24"/>
      <c r="AU38" s="24"/>
      <c r="AV38" s="25"/>
      <c r="AW38" s="120"/>
      <c r="AX38" s="154"/>
      <c r="AY38" s="23"/>
      <c r="AZ38" s="23"/>
      <c r="BA38" s="23"/>
      <c r="BB38" s="25"/>
      <c r="BC38" s="23"/>
      <c r="BD38" s="25"/>
      <c r="BE38" s="25"/>
      <c r="BF38" s="25"/>
      <c r="BG38" s="23"/>
      <c r="BH38" s="25"/>
      <c r="BI38" s="120"/>
      <c r="BJ38" s="154"/>
      <c r="BK38" s="23"/>
      <c r="BL38" s="23"/>
      <c r="BM38" s="23"/>
      <c r="BN38" s="23"/>
      <c r="BO38" s="23"/>
      <c r="BP38" s="25"/>
      <c r="BQ38" s="201"/>
      <c r="BR38" s="211"/>
      <c r="BS38" s="200"/>
      <c r="BT38" s="14"/>
      <c r="BU38" s="14"/>
      <c r="BV38" s="14"/>
      <c r="BW38" s="205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>
        <f t="shared" si="0"/>
        <v>0</v>
      </c>
      <c r="CK38" s="14">
        <v>30</v>
      </c>
      <c r="CL38" s="39"/>
      <c r="CM38" s="39"/>
      <c r="CN38" s="39"/>
      <c r="CO38" s="39"/>
      <c r="CP38" s="39"/>
      <c r="CQ38" s="39"/>
      <c r="CR38" s="39"/>
      <c r="CS38" s="39"/>
      <c r="CT38" s="39"/>
    </row>
    <row r="39" spans="1:98" s="6" customFormat="1" ht="15.75">
      <c r="A39" s="156">
        <v>35</v>
      </c>
      <c r="B39" s="119"/>
      <c r="C39" s="14"/>
      <c r="D39" s="14"/>
      <c r="E39" s="14"/>
      <c r="F39" s="14"/>
      <c r="G39" s="174"/>
      <c r="H39" s="174"/>
      <c r="I39" s="22"/>
      <c r="J39" s="174"/>
      <c r="K39" s="14"/>
      <c r="L39" s="14"/>
      <c r="M39" s="14"/>
      <c r="N39" s="14"/>
      <c r="O39" s="22"/>
      <c r="P39" s="36"/>
      <c r="Q39" s="23"/>
      <c r="R39" s="23"/>
      <c r="S39" s="174"/>
      <c r="T39" s="18"/>
      <c r="U39" s="18"/>
      <c r="V39" s="182"/>
      <c r="W39" s="87"/>
      <c r="X39" s="88"/>
      <c r="Y39" s="22"/>
      <c r="Z39" s="23"/>
      <c r="AA39" s="120"/>
      <c r="AB39" s="136"/>
      <c r="AC39" s="22"/>
      <c r="AD39" s="22"/>
      <c r="AE39" s="34"/>
      <c r="AF39" s="22"/>
      <c r="AG39" s="34"/>
      <c r="AH39" s="22"/>
      <c r="AI39" s="22"/>
      <c r="AJ39" s="18"/>
      <c r="AK39" s="23"/>
      <c r="AL39" s="22"/>
      <c r="AM39" s="22"/>
      <c r="AN39" s="23"/>
      <c r="AO39" s="22"/>
      <c r="AP39" s="23"/>
      <c r="AQ39" s="137"/>
      <c r="AR39" s="147"/>
      <c r="AS39" s="25"/>
      <c r="AT39" s="24"/>
      <c r="AU39" s="24"/>
      <c r="AV39" s="25"/>
      <c r="AW39" s="120"/>
      <c r="AX39" s="154"/>
      <c r="AY39" s="23"/>
      <c r="AZ39" s="23"/>
      <c r="BA39" s="23"/>
      <c r="BB39" s="25"/>
      <c r="BC39" s="23"/>
      <c r="BD39" s="25"/>
      <c r="BE39" s="25"/>
      <c r="BF39" s="25"/>
      <c r="BG39" s="23"/>
      <c r="BH39" s="25"/>
      <c r="BI39" s="120"/>
      <c r="BJ39" s="154"/>
      <c r="BK39" s="23"/>
      <c r="BL39" s="23"/>
      <c r="BM39" s="23"/>
      <c r="BN39" s="23"/>
      <c r="BO39" s="23"/>
      <c r="BP39" s="25"/>
      <c r="BQ39" s="201"/>
      <c r="BR39" s="211"/>
      <c r="BS39" s="200"/>
      <c r="BT39" s="14"/>
      <c r="BU39" s="14"/>
      <c r="BV39" s="14"/>
      <c r="BW39" s="205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>
        <f t="shared" si="0"/>
        <v>0</v>
      </c>
      <c r="CK39" s="14">
        <v>30</v>
      </c>
      <c r="CL39" s="39"/>
      <c r="CM39" s="39"/>
      <c r="CN39" s="39"/>
      <c r="CO39" s="39"/>
      <c r="CP39" s="39"/>
      <c r="CQ39" s="39"/>
      <c r="CR39" s="39"/>
      <c r="CS39" s="39"/>
      <c r="CT39" s="39"/>
    </row>
    <row r="40" spans="1:98" s="6" customFormat="1" ht="15.75">
      <c r="A40" s="156">
        <v>36</v>
      </c>
      <c r="B40" s="119"/>
      <c r="C40" s="14"/>
      <c r="D40" s="14"/>
      <c r="E40" s="14"/>
      <c r="F40" s="14"/>
      <c r="G40" s="174"/>
      <c r="H40" s="174"/>
      <c r="I40" s="22"/>
      <c r="J40" s="174"/>
      <c r="K40" s="14"/>
      <c r="L40" s="14"/>
      <c r="M40" s="14"/>
      <c r="N40" s="14"/>
      <c r="O40" s="22"/>
      <c r="P40" s="36"/>
      <c r="Q40" s="23"/>
      <c r="R40" s="23"/>
      <c r="S40" s="174"/>
      <c r="T40" s="18"/>
      <c r="U40" s="18"/>
      <c r="V40" s="182"/>
      <c r="W40" s="87"/>
      <c r="X40" s="88"/>
      <c r="Y40" s="22"/>
      <c r="Z40" s="23"/>
      <c r="AA40" s="120"/>
      <c r="AB40" s="136"/>
      <c r="AC40" s="22"/>
      <c r="AD40" s="22"/>
      <c r="AE40" s="34"/>
      <c r="AF40" s="22"/>
      <c r="AG40" s="34"/>
      <c r="AH40" s="22"/>
      <c r="AI40" s="22"/>
      <c r="AJ40" s="18"/>
      <c r="AK40" s="23"/>
      <c r="AL40" s="22"/>
      <c r="AM40" s="22"/>
      <c r="AN40" s="23"/>
      <c r="AO40" s="22"/>
      <c r="AP40" s="23"/>
      <c r="AQ40" s="137"/>
      <c r="AR40" s="147"/>
      <c r="AS40" s="25"/>
      <c r="AT40" s="24"/>
      <c r="AU40" s="24"/>
      <c r="AV40" s="25"/>
      <c r="AW40" s="120"/>
      <c r="AX40" s="154"/>
      <c r="AY40" s="23"/>
      <c r="AZ40" s="23"/>
      <c r="BA40" s="23"/>
      <c r="BB40" s="25"/>
      <c r="BC40" s="23"/>
      <c r="BD40" s="25"/>
      <c r="BE40" s="25"/>
      <c r="BF40" s="25"/>
      <c r="BG40" s="23"/>
      <c r="BH40" s="25"/>
      <c r="BI40" s="120"/>
      <c r="BJ40" s="154"/>
      <c r="BK40" s="23"/>
      <c r="BL40" s="23"/>
      <c r="BM40" s="23"/>
      <c r="BN40" s="23"/>
      <c r="BO40" s="23"/>
      <c r="BP40" s="25"/>
      <c r="BQ40" s="201"/>
      <c r="BR40" s="211"/>
      <c r="BS40" s="200"/>
      <c r="BT40" s="14"/>
      <c r="BU40" s="14"/>
      <c r="BV40" s="14"/>
      <c r="BW40" s="205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>
        <f t="shared" si="0"/>
        <v>0</v>
      </c>
      <c r="CK40" s="14">
        <v>30</v>
      </c>
      <c r="CL40" s="39"/>
      <c r="CM40" s="39"/>
      <c r="CN40" s="39"/>
      <c r="CO40" s="39"/>
      <c r="CP40" s="39"/>
      <c r="CQ40" s="39"/>
      <c r="CR40" s="39"/>
      <c r="CS40" s="39"/>
      <c r="CT40" s="39"/>
    </row>
    <row r="41" spans="1:98" s="6" customFormat="1" ht="15.75">
      <c r="A41" s="156">
        <v>37</v>
      </c>
      <c r="B41" s="119"/>
      <c r="C41" s="14"/>
      <c r="D41" s="14"/>
      <c r="E41" s="14"/>
      <c r="F41" s="14"/>
      <c r="G41" s="174"/>
      <c r="H41" s="174"/>
      <c r="I41" s="22"/>
      <c r="J41" s="174"/>
      <c r="K41" s="14"/>
      <c r="L41" s="14"/>
      <c r="M41" s="14"/>
      <c r="N41" s="14"/>
      <c r="O41" s="22"/>
      <c r="P41" s="36"/>
      <c r="Q41" s="23"/>
      <c r="R41" s="23"/>
      <c r="S41" s="174"/>
      <c r="T41" s="18"/>
      <c r="U41" s="18"/>
      <c r="V41" s="182"/>
      <c r="W41" s="87"/>
      <c r="X41" s="88"/>
      <c r="Y41" s="22"/>
      <c r="Z41" s="23"/>
      <c r="AA41" s="120"/>
      <c r="AB41" s="136"/>
      <c r="AC41" s="22"/>
      <c r="AD41" s="22"/>
      <c r="AE41" s="34"/>
      <c r="AF41" s="22"/>
      <c r="AG41" s="34"/>
      <c r="AH41" s="22"/>
      <c r="AI41" s="22"/>
      <c r="AJ41" s="18"/>
      <c r="AK41" s="23"/>
      <c r="AL41" s="22"/>
      <c r="AM41" s="22"/>
      <c r="AN41" s="23"/>
      <c r="AO41" s="22"/>
      <c r="AP41" s="23"/>
      <c r="AQ41" s="137"/>
      <c r="AR41" s="147"/>
      <c r="AS41" s="25"/>
      <c r="AT41" s="24"/>
      <c r="AU41" s="24"/>
      <c r="AV41" s="25"/>
      <c r="AW41" s="120"/>
      <c r="AX41" s="154"/>
      <c r="AY41" s="23"/>
      <c r="AZ41" s="23"/>
      <c r="BA41" s="23"/>
      <c r="BB41" s="25"/>
      <c r="BC41" s="23"/>
      <c r="BD41" s="25"/>
      <c r="BE41" s="25"/>
      <c r="BF41" s="25"/>
      <c r="BG41" s="23"/>
      <c r="BH41" s="25"/>
      <c r="BI41" s="120"/>
      <c r="BJ41" s="154"/>
      <c r="BK41" s="23"/>
      <c r="BL41" s="23"/>
      <c r="BM41" s="23"/>
      <c r="BN41" s="23"/>
      <c r="BO41" s="23"/>
      <c r="BP41" s="25"/>
      <c r="BQ41" s="201"/>
      <c r="BR41" s="211"/>
      <c r="BS41" s="200"/>
      <c r="BT41" s="14"/>
      <c r="BU41" s="14"/>
      <c r="BV41" s="14"/>
      <c r="BW41" s="205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>
        <f t="shared" si="0"/>
        <v>0</v>
      </c>
      <c r="CK41" s="14">
        <v>30</v>
      </c>
      <c r="CL41" s="39"/>
      <c r="CM41" s="39"/>
      <c r="CN41" s="39"/>
      <c r="CO41" s="39"/>
      <c r="CP41" s="39"/>
      <c r="CQ41" s="39"/>
      <c r="CR41" s="39"/>
      <c r="CS41" s="39"/>
      <c r="CT41" s="39"/>
    </row>
    <row r="42" spans="1:98" s="6" customFormat="1" ht="15.75">
      <c r="A42" s="156">
        <v>38</v>
      </c>
      <c r="B42" s="119"/>
      <c r="C42" s="14"/>
      <c r="D42" s="14"/>
      <c r="E42" s="14"/>
      <c r="F42" s="14"/>
      <c r="G42" s="174"/>
      <c r="H42" s="174"/>
      <c r="I42" s="22"/>
      <c r="J42" s="174"/>
      <c r="K42" s="14"/>
      <c r="L42" s="14"/>
      <c r="M42" s="14"/>
      <c r="N42" s="14"/>
      <c r="O42" s="22"/>
      <c r="P42" s="36"/>
      <c r="Q42" s="23"/>
      <c r="R42" s="23"/>
      <c r="S42" s="174"/>
      <c r="T42" s="18"/>
      <c r="U42" s="18"/>
      <c r="V42" s="182"/>
      <c r="W42" s="87"/>
      <c r="X42" s="88"/>
      <c r="Y42" s="22"/>
      <c r="Z42" s="23"/>
      <c r="AA42" s="120"/>
      <c r="AB42" s="136"/>
      <c r="AC42" s="22"/>
      <c r="AD42" s="22"/>
      <c r="AE42" s="34"/>
      <c r="AF42" s="22"/>
      <c r="AG42" s="34"/>
      <c r="AH42" s="22"/>
      <c r="AI42" s="22"/>
      <c r="AJ42" s="18"/>
      <c r="AK42" s="23"/>
      <c r="AL42" s="22"/>
      <c r="AM42" s="22"/>
      <c r="AN42" s="23"/>
      <c r="AO42" s="22"/>
      <c r="AP42" s="23"/>
      <c r="AQ42" s="137"/>
      <c r="AR42" s="147"/>
      <c r="AS42" s="25"/>
      <c r="AT42" s="24"/>
      <c r="AU42" s="24"/>
      <c r="AV42" s="25"/>
      <c r="AW42" s="120"/>
      <c r="AX42" s="154"/>
      <c r="AY42" s="23"/>
      <c r="AZ42" s="23"/>
      <c r="BA42" s="23"/>
      <c r="BB42" s="25"/>
      <c r="BC42" s="23"/>
      <c r="BD42" s="25"/>
      <c r="BE42" s="25"/>
      <c r="BF42" s="25"/>
      <c r="BG42" s="23"/>
      <c r="BH42" s="25"/>
      <c r="BI42" s="120"/>
      <c r="BJ42" s="154"/>
      <c r="BK42" s="23"/>
      <c r="BL42" s="23"/>
      <c r="BM42" s="23"/>
      <c r="BN42" s="23"/>
      <c r="BO42" s="23"/>
      <c r="BP42" s="25"/>
      <c r="BQ42" s="201"/>
      <c r="BR42" s="211"/>
      <c r="BS42" s="200"/>
      <c r="BT42" s="14"/>
      <c r="BU42" s="14"/>
      <c r="BV42" s="14"/>
      <c r="BW42" s="205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>
        <f t="shared" si="0"/>
        <v>0</v>
      </c>
      <c r="CK42" s="14">
        <v>30</v>
      </c>
      <c r="CL42" s="39"/>
      <c r="CM42" s="39"/>
      <c r="CN42" s="39"/>
      <c r="CO42" s="39"/>
      <c r="CP42" s="39"/>
      <c r="CQ42" s="39"/>
      <c r="CR42" s="39"/>
      <c r="CS42" s="39"/>
      <c r="CT42" s="39"/>
    </row>
    <row r="43" spans="1:98" s="6" customFormat="1" ht="15.75">
      <c r="A43" s="156">
        <v>39</v>
      </c>
      <c r="B43" s="119"/>
      <c r="C43" s="14"/>
      <c r="D43" s="14"/>
      <c r="E43" s="14"/>
      <c r="F43" s="14"/>
      <c r="G43" s="174"/>
      <c r="H43" s="174"/>
      <c r="I43" s="22"/>
      <c r="J43" s="174"/>
      <c r="K43" s="14"/>
      <c r="L43" s="14"/>
      <c r="M43" s="14"/>
      <c r="N43" s="14"/>
      <c r="O43" s="22"/>
      <c r="P43" s="36"/>
      <c r="Q43" s="23"/>
      <c r="R43" s="23"/>
      <c r="S43" s="174"/>
      <c r="T43" s="18"/>
      <c r="U43" s="18"/>
      <c r="V43" s="182"/>
      <c r="W43" s="87"/>
      <c r="X43" s="88"/>
      <c r="Y43" s="22"/>
      <c r="Z43" s="23"/>
      <c r="AA43" s="120"/>
      <c r="AB43" s="136"/>
      <c r="AC43" s="22"/>
      <c r="AD43" s="22"/>
      <c r="AE43" s="34"/>
      <c r="AF43" s="22"/>
      <c r="AG43" s="34"/>
      <c r="AH43" s="22"/>
      <c r="AI43" s="22"/>
      <c r="AJ43" s="18"/>
      <c r="AK43" s="23"/>
      <c r="AL43" s="22"/>
      <c r="AM43" s="22"/>
      <c r="AN43" s="23"/>
      <c r="AO43" s="22"/>
      <c r="AP43" s="23"/>
      <c r="AQ43" s="137"/>
      <c r="AR43" s="147"/>
      <c r="AS43" s="25"/>
      <c r="AT43" s="24"/>
      <c r="AU43" s="24"/>
      <c r="AV43" s="25"/>
      <c r="AW43" s="120"/>
      <c r="AX43" s="154"/>
      <c r="AY43" s="23"/>
      <c r="AZ43" s="23"/>
      <c r="BA43" s="23"/>
      <c r="BB43" s="25"/>
      <c r="BC43" s="23"/>
      <c r="BD43" s="25"/>
      <c r="BE43" s="25"/>
      <c r="BF43" s="25"/>
      <c r="BG43" s="23"/>
      <c r="BH43" s="25"/>
      <c r="BI43" s="120"/>
      <c r="BJ43" s="154"/>
      <c r="BK43" s="23"/>
      <c r="BL43" s="23"/>
      <c r="BM43" s="23"/>
      <c r="BN43" s="23"/>
      <c r="BO43" s="23"/>
      <c r="BP43" s="25"/>
      <c r="BQ43" s="201"/>
      <c r="BR43" s="211"/>
      <c r="BS43" s="200"/>
      <c r="BT43" s="14"/>
      <c r="BU43" s="14"/>
      <c r="BV43" s="14"/>
      <c r="BW43" s="205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>
        <f t="shared" si="0"/>
        <v>0</v>
      </c>
      <c r="CK43" s="14">
        <v>30</v>
      </c>
      <c r="CL43" s="39"/>
      <c r="CM43" s="39"/>
      <c r="CN43" s="39"/>
      <c r="CO43" s="39"/>
      <c r="CP43" s="39"/>
      <c r="CQ43" s="39"/>
      <c r="CR43" s="39"/>
      <c r="CS43" s="39"/>
      <c r="CT43" s="39"/>
    </row>
    <row r="44" spans="1:98" s="6" customFormat="1" ht="15.75">
      <c r="A44" s="156">
        <v>40</v>
      </c>
      <c r="B44" s="119"/>
      <c r="C44" s="14"/>
      <c r="D44" s="14"/>
      <c r="E44" s="14"/>
      <c r="F44" s="14"/>
      <c r="G44" s="174"/>
      <c r="H44" s="174"/>
      <c r="I44" s="22"/>
      <c r="J44" s="174"/>
      <c r="K44" s="14"/>
      <c r="L44" s="14"/>
      <c r="M44" s="14"/>
      <c r="N44" s="14"/>
      <c r="O44" s="22"/>
      <c r="P44" s="36"/>
      <c r="Q44" s="23"/>
      <c r="R44" s="23"/>
      <c r="S44" s="174"/>
      <c r="T44" s="18"/>
      <c r="U44" s="18"/>
      <c r="V44" s="182"/>
      <c r="W44" s="87"/>
      <c r="X44" s="88"/>
      <c r="Y44" s="22"/>
      <c r="Z44" s="23"/>
      <c r="AA44" s="120"/>
      <c r="AB44" s="136"/>
      <c r="AC44" s="22"/>
      <c r="AD44" s="22"/>
      <c r="AE44" s="34"/>
      <c r="AF44" s="22"/>
      <c r="AG44" s="34"/>
      <c r="AH44" s="22"/>
      <c r="AI44" s="22"/>
      <c r="AJ44" s="18"/>
      <c r="AK44" s="23"/>
      <c r="AL44" s="22"/>
      <c r="AM44" s="22"/>
      <c r="AN44" s="23"/>
      <c r="AO44" s="22"/>
      <c r="AP44" s="23"/>
      <c r="AQ44" s="137"/>
      <c r="AR44" s="147"/>
      <c r="AS44" s="25"/>
      <c r="AT44" s="24"/>
      <c r="AU44" s="24"/>
      <c r="AV44" s="25"/>
      <c r="AW44" s="120"/>
      <c r="AX44" s="154"/>
      <c r="AY44" s="23"/>
      <c r="AZ44" s="23"/>
      <c r="BA44" s="23"/>
      <c r="BB44" s="25"/>
      <c r="BC44" s="23"/>
      <c r="BD44" s="25"/>
      <c r="BE44" s="25"/>
      <c r="BF44" s="25"/>
      <c r="BG44" s="23"/>
      <c r="BH44" s="25"/>
      <c r="BI44" s="120"/>
      <c r="BJ44" s="154"/>
      <c r="BK44" s="23"/>
      <c r="BL44" s="23"/>
      <c r="BM44" s="23"/>
      <c r="BN44" s="23"/>
      <c r="BO44" s="23"/>
      <c r="BP44" s="25"/>
      <c r="BQ44" s="201"/>
      <c r="BR44" s="211"/>
      <c r="BS44" s="200"/>
      <c r="BT44" s="14"/>
      <c r="BU44" s="14"/>
      <c r="BV44" s="14"/>
      <c r="BW44" s="205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>
        <f t="shared" si="0"/>
        <v>0</v>
      </c>
      <c r="CK44" s="14">
        <v>30</v>
      </c>
      <c r="CL44" s="39"/>
      <c r="CM44" s="39"/>
      <c r="CN44" s="39"/>
      <c r="CO44" s="39"/>
      <c r="CP44" s="39"/>
      <c r="CQ44" s="39"/>
      <c r="CR44" s="39"/>
      <c r="CS44" s="39"/>
      <c r="CT44" s="39"/>
    </row>
    <row r="45" spans="1:98" s="6" customFormat="1" ht="15.75">
      <c r="A45" s="156">
        <v>41</v>
      </c>
      <c r="B45" s="119"/>
      <c r="C45" s="14"/>
      <c r="D45" s="14"/>
      <c r="E45" s="14"/>
      <c r="F45" s="14"/>
      <c r="G45" s="174"/>
      <c r="H45" s="174"/>
      <c r="I45" s="22"/>
      <c r="J45" s="174"/>
      <c r="K45" s="14"/>
      <c r="L45" s="14"/>
      <c r="M45" s="14"/>
      <c r="N45" s="14"/>
      <c r="O45" s="22"/>
      <c r="P45" s="36"/>
      <c r="Q45" s="23"/>
      <c r="R45" s="23"/>
      <c r="S45" s="174"/>
      <c r="T45" s="18"/>
      <c r="U45" s="18"/>
      <c r="V45" s="182"/>
      <c r="W45" s="87"/>
      <c r="X45" s="88"/>
      <c r="Y45" s="22"/>
      <c r="Z45" s="23"/>
      <c r="AA45" s="120"/>
      <c r="AB45" s="136"/>
      <c r="AC45" s="22"/>
      <c r="AD45" s="22"/>
      <c r="AE45" s="34"/>
      <c r="AF45" s="22"/>
      <c r="AG45" s="34"/>
      <c r="AH45" s="22"/>
      <c r="AI45" s="22"/>
      <c r="AJ45" s="18"/>
      <c r="AK45" s="23"/>
      <c r="AL45" s="22"/>
      <c r="AM45" s="22"/>
      <c r="AN45" s="23"/>
      <c r="AO45" s="22"/>
      <c r="AP45" s="23"/>
      <c r="AQ45" s="137"/>
      <c r="AR45" s="147"/>
      <c r="AS45" s="25"/>
      <c r="AT45" s="24"/>
      <c r="AU45" s="24"/>
      <c r="AV45" s="25"/>
      <c r="AW45" s="120"/>
      <c r="AX45" s="154"/>
      <c r="AY45" s="23"/>
      <c r="AZ45" s="23"/>
      <c r="BA45" s="23"/>
      <c r="BB45" s="25"/>
      <c r="BC45" s="23"/>
      <c r="BD45" s="25"/>
      <c r="BE45" s="25"/>
      <c r="BF45" s="25"/>
      <c r="BG45" s="23"/>
      <c r="BH45" s="25"/>
      <c r="BI45" s="120"/>
      <c r="BJ45" s="154"/>
      <c r="BK45" s="23"/>
      <c r="BL45" s="23"/>
      <c r="BM45" s="23"/>
      <c r="BN45" s="23"/>
      <c r="BO45" s="23"/>
      <c r="BP45" s="25"/>
      <c r="BQ45" s="201"/>
      <c r="BR45" s="211"/>
      <c r="BS45" s="200"/>
      <c r="BT45" s="14"/>
      <c r="BU45" s="14"/>
      <c r="BV45" s="14"/>
      <c r="BW45" s="205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>
        <f t="shared" si="0"/>
        <v>0</v>
      </c>
      <c r="CK45" s="14">
        <v>30</v>
      </c>
      <c r="CL45" s="39"/>
      <c r="CM45" s="39"/>
      <c r="CN45" s="39"/>
      <c r="CO45" s="39"/>
      <c r="CP45" s="39"/>
      <c r="CQ45" s="39"/>
      <c r="CR45" s="39"/>
      <c r="CS45" s="39"/>
      <c r="CT45" s="39"/>
    </row>
    <row r="46" spans="1:98" s="6" customFormat="1" ht="15.75">
      <c r="A46" s="156">
        <v>42</v>
      </c>
      <c r="B46" s="119"/>
      <c r="C46" s="14"/>
      <c r="D46" s="14"/>
      <c r="E46" s="14"/>
      <c r="F46" s="14"/>
      <c r="G46" s="174"/>
      <c r="H46" s="174"/>
      <c r="I46" s="22"/>
      <c r="J46" s="174"/>
      <c r="K46" s="14"/>
      <c r="L46" s="14"/>
      <c r="M46" s="14"/>
      <c r="N46" s="14"/>
      <c r="O46" s="22"/>
      <c r="P46" s="36"/>
      <c r="Q46" s="23"/>
      <c r="R46" s="23"/>
      <c r="S46" s="174"/>
      <c r="T46" s="18"/>
      <c r="U46" s="18"/>
      <c r="V46" s="182"/>
      <c r="W46" s="87"/>
      <c r="X46" s="88"/>
      <c r="Y46" s="22"/>
      <c r="Z46" s="23"/>
      <c r="AA46" s="120"/>
      <c r="AB46" s="136"/>
      <c r="AC46" s="22"/>
      <c r="AD46" s="22"/>
      <c r="AE46" s="34"/>
      <c r="AF46" s="22"/>
      <c r="AG46" s="34"/>
      <c r="AH46" s="22"/>
      <c r="AI46" s="22"/>
      <c r="AJ46" s="18"/>
      <c r="AK46" s="23"/>
      <c r="AL46" s="22"/>
      <c r="AM46" s="22"/>
      <c r="AN46" s="23"/>
      <c r="AO46" s="22"/>
      <c r="AP46" s="23"/>
      <c r="AQ46" s="137"/>
      <c r="AR46" s="147"/>
      <c r="AS46" s="25"/>
      <c r="AT46" s="24"/>
      <c r="AU46" s="24"/>
      <c r="AV46" s="25"/>
      <c r="AW46" s="120"/>
      <c r="AX46" s="154"/>
      <c r="AY46" s="23"/>
      <c r="AZ46" s="23"/>
      <c r="BA46" s="23"/>
      <c r="BB46" s="25"/>
      <c r="BC46" s="23"/>
      <c r="BD46" s="25"/>
      <c r="BE46" s="25"/>
      <c r="BF46" s="25"/>
      <c r="BG46" s="23"/>
      <c r="BH46" s="25"/>
      <c r="BI46" s="120"/>
      <c r="BJ46" s="154"/>
      <c r="BK46" s="23"/>
      <c r="BL46" s="23"/>
      <c r="BM46" s="23"/>
      <c r="BN46" s="23"/>
      <c r="BO46" s="23"/>
      <c r="BP46" s="25"/>
      <c r="BQ46" s="201"/>
      <c r="BR46" s="211"/>
      <c r="BS46" s="200"/>
      <c r="BT46" s="14"/>
      <c r="BU46" s="14"/>
      <c r="BV46" s="14"/>
      <c r="BW46" s="205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>
        <f t="shared" si="0"/>
        <v>0</v>
      </c>
      <c r="CK46" s="14">
        <v>30</v>
      </c>
      <c r="CL46" s="39"/>
      <c r="CM46" s="39"/>
      <c r="CN46" s="39"/>
      <c r="CO46" s="39"/>
      <c r="CP46" s="39"/>
      <c r="CQ46" s="39"/>
      <c r="CR46" s="39"/>
      <c r="CS46" s="39"/>
      <c r="CT46" s="39"/>
    </row>
    <row r="47" spans="1:98" s="6" customFormat="1" ht="15.75">
      <c r="A47" s="156">
        <v>43</v>
      </c>
      <c r="B47" s="119"/>
      <c r="C47" s="14"/>
      <c r="D47" s="14"/>
      <c r="E47" s="14"/>
      <c r="F47" s="14"/>
      <c r="G47" s="174"/>
      <c r="H47" s="174"/>
      <c r="I47" s="22"/>
      <c r="J47" s="174"/>
      <c r="K47" s="14"/>
      <c r="L47" s="14"/>
      <c r="M47" s="14"/>
      <c r="N47" s="14"/>
      <c r="O47" s="22"/>
      <c r="P47" s="36"/>
      <c r="Q47" s="23"/>
      <c r="R47" s="23"/>
      <c r="S47" s="174"/>
      <c r="T47" s="18"/>
      <c r="U47" s="18"/>
      <c r="V47" s="182"/>
      <c r="W47" s="87"/>
      <c r="X47" s="88"/>
      <c r="Y47" s="22"/>
      <c r="Z47" s="23"/>
      <c r="AA47" s="120"/>
      <c r="AB47" s="136"/>
      <c r="AC47" s="22"/>
      <c r="AD47" s="22"/>
      <c r="AE47" s="34"/>
      <c r="AF47" s="22"/>
      <c r="AG47" s="34"/>
      <c r="AH47" s="22"/>
      <c r="AI47" s="22"/>
      <c r="AJ47" s="18"/>
      <c r="AK47" s="23"/>
      <c r="AL47" s="22"/>
      <c r="AM47" s="22"/>
      <c r="AN47" s="23"/>
      <c r="AO47" s="22"/>
      <c r="AP47" s="23"/>
      <c r="AQ47" s="137"/>
      <c r="AR47" s="147"/>
      <c r="AS47" s="25"/>
      <c r="AT47" s="24"/>
      <c r="AU47" s="24"/>
      <c r="AV47" s="25"/>
      <c r="AW47" s="120"/>
      <c r="AX47" s="154"/>
      <c r="AY47" s="23"/>
      <c r="AZ47" s="23"/>
      <c r="BA47" s="23"/>
      <c r="BB47" s="25"/>
      <c r="BC47" s="23"/>
      <c r="BD47" s="25"/>
      <c r="BE47" s="25"/>
      <c r="BF47" s="25"/>
      <c r="BG47" s="23"/>
      <c r="BH47" s="25"/>
      <c r="BI47" s="120"/>
      <c r="BJ47" s="154"/>
      <c r="BK47" s="23"/>
      <c r="BL47" s="23"/>
      <c r="BM47" s="23"/>
      <c r="BN47" s="23"/>
      <c r="BO47" s="23"/>
      <c r="BP47" s="25"/>
      <c r="BQ47" s="201"/>
      <c r="BR47" s="211"/>
      <c r="BS47" s="200"/>
      <c r="BT47" s="14"/>
      <c r="BU47" s="14"/>
      <c r="BV47" s="14"/>
      <c r="BW47" s="205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>
        <f t="shared" si="0"/>
        <v>0</v>
      </c>
      <c r="CK47" s="14">
        <v>30</v>
      </c>
      <c r="CL47" s="39"/>
      <c r="CM47" s="39"/>
      <c r="CN47" s="39"/>
      <c r="CO47" s="39"/>
      <c r="CP47" s="39"/>
      <c r="CQ47" s="39"/>
      <c r="CR47" s="39"/>
      <c r="CS47" s="39"/>
      <c r="CT47" s="39"/>
    </row>
    <row r="48" spans="1:98" s="6" customFormat="1" ht="15.75">
      <c r="A48" s="156">
        <v>44</v>
      </c>
      <c r="B48" s="119"/>
      <c r="C48" s="14"/>
      <c r="D48" s="14"/>
      <c r="E48" s="14"/>
      <c r="F48" s="14"/>
      <c r="G48" s="174"/>
      <c r="H48" s="174"/>
      <c r="I48" s="22"/>
      <c r="J48" s="174"/>
      <c r="K48" s="14"/>
      <c r="L48" s="14"/>
      <c r="M48" s="14"/>
      <c r="N48" s="14"/>
      <c r="O48" s="22"/>
      <c r="P48" s="36"/>
      <c r="Q48" s="23"/>
      <c r="R48" s="23"/>
      <c r="S48" s="174"/>
      <c r="T48" s="18"/>
      <c r="U48" s="18"/>
      <c r="V48" s="182"/>
      <c r="W48" s="87"/>
      <c r="X48" s="88"/>
      <c r="Y48" s="22"/>
      <c r="Z48" s="23"/>
      <c r="AA48" s="120"/>
      <c r="AB48" s="136"/>
      <c r="AC48" s="22"/>
      <c r="AD48" s="22"/>
      <c r="AE48" s="34"/>
      <c r="AF48" s="22"/>
      <c r="AG48" s="34"/>
      <c r="AH48" s="22"/>
      <c r="AI48" s="22"/>
      <c r="AJ48" s="18"/>
      <c r="AK48" s="23"/>
      <c r="AL48" s="22"/>
      <c r="AM48" s="22"/>
      <c r="AN48" s="23"/>
      <c r="AO48" s="22"/>
      <c r="AP48" s="23"/>
      <c r="AQ48" s="137"/>
      <c r="AR48" s="147"/>
      <c r="AS48" s="25"/>
      <c r="AT48" s="24"/>
      <c r="AU48" s="24"/>
      <c r="AV48" s="25"/>
      <c r="AW48" s="120"/>
      <c r="AX48" s="154"/>
      <c r="AY48" s="23"/>
      <c r="AZ48" s="23"/>
      <c r="BA48" s="23"/>
      <c r="BB48" s="25"/>
      <c r="BC48" s="23"/>
      <c r="BD48" s="25"/>
      <c r="BE48" s="25"/>
      <c r="BF48" s="25"/>
      <c r="BG48" s="23"/>
      <c r="BH48" s="25"/>
      <c r="BI48" s="120"/>
      <c r="BJ48" s="154"/>
      <c r="BK48" s="23"/>
      <c r="BL48" s="23"/>
      <c r="BM48" s="23"/>
      <c r="BN48" s="23"/>
      <c r="BO48" s="23"/>
      <c r="BP48" s="25"/>
      <c r="BQ48" s="201"/>
      <c r="BR48" s="211"/>
      <c r="BS48" s="200"/>
      <c r="BT48" s="14"/>
      <c r="BU48" s="14"/>
      <c r="BV48" s="14"/>
      <c r="BW48" s="205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>
        <f t="shared" si="0"/>
        <v>0</v>
      </c>
      <c r="CK48" s="14">
        <v>30</v>
      </c>
      <c r="CL48" s="39"/>
      <c r="CM48" s="39"/>
      <c r="CN48" s="39"/>
      <c r="CO48" s="39"/>
      <c r="CP48" s="39"/>
      <c r="CQ48" s="39"/>
      <c r="CR48" s="39"/>
      <c r="CS48" s="39"/>
      <c r="CT48" s="39"/>
    </row>
    <row r="49" spans="1:98" s="6" customFormat="1" ht="15.75">
      <c r="A49" s="156">
        <v>45</v>
      </c>
      <c r="B49" s="119"/>
      <c r="C49" s="14"/>
      <c r="D49" s="14"/>
      <c r="E49" s="14"/>
      <c r="F49" s="14"/>
      <c r="G49" s="174"/>
      <c r="H49" s="174"/>
      <c r="I49" s="22"/>
      <c r="J49" s="174"/>
      <c r="K49" s="14"/>
      <c r="L49" s="14"/>
      <c r="M49" s="14"/>
      <c r="N49" s="14"/>
      <c r="O49" s="22"/>
      <c r="P49" s="36"/>
      <c r="Q49" s="23"/>
      <c r="R49" s="23"/>
      <c r="S49" s="174"/>
      <c r="T49" s="18"/>
      <c r="U49" s="18"/>
      <c r="V49" s="182"/>
      <c r="W49" s="87"/>
      <c r="X49" s="88"/>
      <c r="Y49" s="22"/>
      <c r="Z49" s="23"/>
      <c r="AA49" s="120"/>
      <c r="AB49" s="136"/>
      <c r="AC49" s="22"/>
      <c r="AD49" s="22"/>
      <c r="AE49" s="34"/>
      <c r="AF49" s="22"/>
      <c r="AG49" s="34"/>
      <c r="AH49" s="22"/>
      <c r="AI49" s="22"/>
      <c r="AJ49" s="18"/>
      <c r="AK49" s="23"/>
      <c r="AL49" s="22"/>
      <c r="AM49" s="22"/>
      <c r="AN49" s="23"/>
      <c r="AO49" s="22"/>
      <c r="AP49" s="23"/>
      <c r="AQ49" s="137"/>
      <c r="AR49" s="147"/>
      <c r="AS49" s="25"/>
      <c r="AT49" s="24"/>
      <c r="AU49" s="24"/>
      <c r="AV49" s="25"/>
      <c r="AW49" s="120"/>
      <c r="AX49" s="154"/>
      <c r="AY49" s="23"/>
      <c r="AZ49" s="23"/>
      <c r="BA49" s="23"/>
      <c r="BB49" s="25"/>
      <c r="BC49" s="23"/>
      <c r="BD49" s="25"/>
      <c r="BE49" s="25"/>
      <c r="BF49" s="25"/>
      <c r="BG49" s="23"/>
      <c r="BH49" s="25"/>
      <c r="BI49" s="120"/>
      <c r="BJ49" s="154"/>
      <c r="BK49" s="23"/>
      <c r="BL49" s="23"/>
      <c r="BM49" s="23"/>
      <c r="BN49" s="23"/>
      <c r="BO49" s="23"/>
      <c r="BP49" s="25"/>
      <c r="BQ49" s="201"/>
      <c r="BR49" s="211"/>
      <c r="BS49" s="200"/>
      <c r="BT49" s="14"/>
      <c r="BU49" s="14"/>
      <c r="BV49" s="14"/>
      <c r="BW49" s="205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>
        <f t="shared" si="0"/>
        <v>0</v>
      </c>
      <c r="CK49" s="14">
        <v>30</v>
      </c>
      <c r="CL49" s="39"/>
      <c r="CM49" s="39"/>
      <c r="CN49" s="39"/>
      <c r="CO49" s="39"/>
      <c r="CP49" s="39"/>
      <c r="CQ49" s="39"/>
      <c r="CR49" s="39"/>
      <c r="CS49" s="39"/>
      <c r="CT49" s="39"/>
    </row>
    <row r="50" spans="1:98" s="6" customFormat="1" ht="15.75">
      <c r="A50" s="156">
        <v>46</v>
      </c>
      <c r="B50" s="119"/>
      <c r="C50" s="14"/>
      <c r="D50" s="14"/>
      <c r="E50" s="14"/>
      <c r="F50" s="14"/>
      <c r="G50" s="174"/>
      <c r="H50" s="174"/>
      <c r="I50" s="22"/>
      <c r="J50" s="174"/>
      <c r="K50" s="14"/>
      <c r="L50" s="14"/>
      <c r="M50" s="14"/>
      <c r="N50" s="14"/>
      <c r="O50" s="22"/>
      <c r="P50" s="36"/>
      <c r="Q50" s="23"/>
      <c r="R50" s="23"/>
      <c r="S50" s="174"/>
      <c r="T50" s="18"/>
      <c r="U50" s="18"/>
      <c r="V50" s="182"/>
      <c r="W50" s="87"/>
      <c r="X50" s="88"/>
      <c r="Y50" s="22"/>
      <c r="Z50" s="23"/>
      <c r="AA50" s="120"/>
      <c r="AB50" s="136"/>
      <c r="AC50" s="22"/>
      <c r="AD50" s="22"/>
      <c r="AE50" s="34"/>
      <c r="AF50" s="22"/>
      <c r="AG50" s="34"/>
      <c r="AH50" s="22"/>
      <c r="AI50" s="22"/>
      <c r="AJ50" s="18"/>
      <c r="AK50" s="23"/>
      <c r="AL50" s="22"/>
      <c r="AM50" s="22"/>
      <c r="AN50" s="23"/>
      <c r="AO50" s="22"/>
      <c r="AP50" s="23"/>
      <c r="AQ50" s="137"/>
      <c r="AR50" s="147"/>
      <c r="AS50" s="25"/>
      <c r="AT50" s="24"/>
      <c r="AU50" s="24"/>
      <c r="AV50" s="25"/>
      <c r="AW50" s="120"/>
      <c r="AX50" s="154"/>
      <c r="AY50" s="23"/>
      <c r="AZ50" s="23"/>
      <c r="BA50" s="23"/>
      <c r="BB50" s="25"/>
      <c r="BC50" s="23"/>
      <c r="BD50" s="25"/>
      <c r="BE50" s="25"/>
      <c r="BF50" s="25"/>
      <c r="BG50" s="23"/>
      <c r="BH50" s="25"/>
      <c r="BI50" s="120"/>
      <c r="BJ50" s="154"/>
      <c r="BK50" s="23"/>
      <c r="BL50" s="23"/>
      <c r="BM50" s="23"/>
      <c r="BN50" s="23"/>
      <c r="BO50" s="23"/>
      <c r="BP50" s="25"/>
      <c r="BQ50" s="201"/>
      <c r="BR50" s="211"/>
      <c r="BS50" s="200"/>
      <c r="BT50" s="14"/>
      <c r="BU50" s="14"/>
      <c r="BV50" s="14"/>
      <c r="BW50" s="205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>
        <f t="shared" si="0"/>
        <v>0</v>
      </c>
      <c r="CK50" s="14">
        <v>30</v>
      </c>
      <c r="CL50" s="39"/>
      <c r="CM50" s="39"/>
      <c r="CN50" s="39"/>
      <c r="CO50" s="39"/>
      <c r="CP50" s="39"/>
      <c r="CQ50" s="39"/>
      <c r="CR50" s="39"/>
      <c r="CS50" s="39"/>
      <c r="CT50" s="39"/>
    </row>
    <row r="51" spans="1:98" s="6" customFormat="1" ht="15.75">
      <c r="A51" s="156">
        <v>47</v>
      </c>
      <c r="B51" s="119"/>
      <c r="C51" s="14"/>
      <c r="D51" s="14"/>
      <c r="E51" s="14"/>
      <c r="F51" s="14"/>
      <c r="G51" s="174"/>
      <c r="H51" s="174"/>
      <c r="I51" s="22"/>
      <c r="J51" s="174"/>
      <c r="K51" s="14"/>
      <c r="L51" s="14"/>
      <c r="M51" s="14"/>
      <c r="N51" s="14"/>
      <c r="O51" s="22"/>
      <c r="P51" s="36"/>
      <c r="Q51" s="23"/>
      <c r="R51" s="23"/>
      <c r="S51" s="174"/>
      <c r="T51" s="18"/>
      <c r="U51" s="18"/>
      <c r="V51" s="182"/>
      <c r="W51" s="87"/>
      <c r="X51" s="88"/>
      <c r="Y51" s="22"/>
      <c r="Z51" s="23"/>
      <c r="AA51" s="120"/>
      <c r="AB51" s="136"/>
      <c r="AC51" s="22"/>
      <c r="AD51" s="22"/>
      <c r="AE51" s="34"/>
      <c r="AF51" s="22"/>
      <c r="AG51" s="34"/>
      <c r="AH51" s="22"/>
      <c r="AI51" s="22"/>
      <c r="AJ51" s="18"/>
      <c r="AK51" s="23"/>
      <c r="AL51" s="22"/>
      <c r="AM51" s="22"/>
      <c r="AN51" s="23"/>
      <c r="AO51" s="22"/>
      <c r="AP51" s="23"/>
      <c r="AQ51" s="137"/>
      <c r="AR51" s="147"/>
      <c r="AS51" s="25"/>
      <c r="AT51" s="24"/>
      <c r="AU51" s="24"/>
      <c r="AV51" s="25"/>
      <c r="AW51" s="120"/>
      <c r="AX51" s="154"/>
      <c r="AY51" s="23"/>
      <c r="AZ51" s="23"/>
      <c r="BA51" s="23"/>
      <c r="BB51" s="25"/>
      <c r="BC51" s="23"/>
      <c r="BD51" s="25"/>
      <c r="BE51" s="25"/>
      <c r="BF51" s="25"/>
      <c r="BG51" s="23"/>
      <c r="BH51" s="25"/>
      <c r="BI51" s="120"/>
      <c r="BJ51" s="154"/>
      <c r="BK51" s="23"/>
      <c r="BL51" s="23"/>
      <c r="BM51" s="23"/>
      <c r="BN51" s="23"/>
      <c r="BO51" s="23"/>
      <c r="BP51" s="25"/>
      <c r="BQ51" s="201"/>
      <c r="BR51" s="211"/>
      <c r="BS51" s="200"/>
      <c r="BT51" s="14"/>
      <c r="BU51" s="14"/>
      <c r="BV51" s="14"/>
      <c r="BW51" s="205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>
        <f t="shared" si="0"/>
        <v>0</v>
      </c>
      <c r="CK51" s="14">
        <v>30</v>
      </c>
      <c r="CL51" s="39"/>
      <c r="CM51" s="39"/>
      <c r="CN51" s="39"/>
      <c r="CO51" s="39"/>
      <c r="CP51" s="39"/>
      <c r="CQ51" s="39"/>
      <c r="CR51" s="39"/>
      <c r="CS51" s="39"/>
      <c r="CT51" s="39"/>
    </row>
    <row r="52" spans="1:98" s="6" customFormat="1" ht="15.75">
      <c r="A52" s="156">
        <v>48</v>
      </c>
      <c r="B52" s="119"/>
      <c r="C52" s="14"/>
      <c r="D52" s="14"/>
      <c r="E52" s="14"/>
      <c r="F52" s="14"/>
      <c r="G52" s="174"/>
      <c r="H52" s="174"/>
      <c r="I52" s="22"/>
      <c r="J52" s="174"/>
      <c r="K52" s="14"/>
      <c r="L52" s="14"/>
      <c r="M52" s="14"/>
      <c r="N52" s="14"/>
      <c r="O52" s="22"/>
      <c r="P52" s="36"/>
      <c r="Q52" s="23"/>
      <c r="R52" s="23"/>
      <c r="S52" s="174"/>
      <c r="T52" s="18"/>
      <c r="U52" s="18"/>
      <c r="V52" s="182"/>
      <c r="W52" s="87"/>
      <c r="X52" s="88"/>
      <c r="Y52" s="22"/>
      <c r="Z52" s="23"/>
      <c r="AA52" s="120"/>
      <c r="AB52" s="136"/>
      <c r="AC52" s="22"/>
      <c r="AD52" s="22"/>
      <c r="AE52" s="34"/>
      <c r="AF52" s="22"/>
      <c r="AG52" s="34"/>
      <c r="AH52" s="22"/>
      <c r="AI52" s="22"/>
      <c r="AJ52" s="18"/>
      <c r="AK52" s="23"/>
      <c r="AL52" s="22"/>
      <c r="AM52" s="22"/>
      <c r="AN52" s="23"/>
      <c r="AO52" s="22"/>
      <c r="AP52" s="23"/>
      <c r="AQ52" s="137"/>
      <c r="AR52" s="147"/>
      <c r="AS52" s="25"/>
      <c r="AT52" s="24"/>
      <c r="AU52" s="24"/>
      <c r="AV52" s="25"/>
      <c r="AW52" s="120"/>
      <c r="AX52" s="154"/>
      <c r="AY52" s="23"/>
      <c r="AZ52" s="23"/>
      <c r="BA52" s="23"/>
      <c r="BB52" s="25"/>
      <c r="BC52" s="23"/>
      <c r="BD52" s="25"/>
      <c r="BE52" s="25"/>
      <c r="BF52" s="25"/>
      <c r="BG52" s="23"/>
      <c r="BH52" s="25"/>
      <c r="BI52" s="120"/>
      <c r="BJ52" s="154"/>
      <c r="BK52" s="23"/>
      <c r="BL52" s="23"/>
      <c r="BM52" s="23"/>
      <c r="BN52" s="23"/>
      <c r="BO52" s="23"/>
      <c r="BP52" s="25"/>
      <c r="BQ52" s="201"/>
      <c r="BR52" s="211"/>
      <c r="BS52" s="200"/>
      <c r="BT52" s="14"/>
      <c r="BU52" s="14"/>
      <c r="BV52" s="14"/>
      <c r="BW52" s="205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>
        <f t="shared" si="0"/>
        <v>0</v>
      </c>
      <c r="CK52" s="14">
        <v>30</v>
      </c>
      <c r="CL52" s="39"/>
      <c r="CM52" s="39"/>
      <c r="CN52" s="39"/>
      <c r="CO52" s="39"/>
      <c r="CP52" s="39"/>
      <c r="CQ52" s="39"/>
      <c r="CR52" s="39"/>
      <c r="CS52" s="39"/>
      <c r="CT52" s="39"/>
    </row>
    <row r="53" spans="1:98" s="6" customFormat="1" ht="15.75">
      <c r="A53" s="156">
        <v>49</v>
      </c>
      <c r="B53" s="119"/>
      <c r="C53" s="14"/>
      <c r="D53" s="14"/>
      <c r="E53" s="14"/>
      <c r="F53" s="14"/>
      <c r="G53" s="174"/>
      <c r="H53" s="174"/>
      <c r="I53" s="22"/>
      <c r="J53" s="174"/>
      <c r="K53" s="14"/>
      <c r="L53" s="14"/>
      <c r="M53" s="14"/>
      <c r="N53" s="14"/>
      <c r="O53" s="22"/>
      <c r="P53" s="36"/>
      <c r="Q53" s="23"/>
      <c r="R53" s="23"/>
      <c r="S53" s="174"/>
      <c r="T53" s="18"/>
      <c r="U53" s="18"/>
      <c r="V53" s="182"/>
      <c r="W53" s="87"/>
      <c r="X53" s="88"/>
      <c r="Y53" s="22"/>
      <c r="Z53" s="23"/>
      <c r="AA53" s="120"/>
      <c r="AB53" s="136"/>
      <c r="AC53" s="22"/>
      <c r="AD53" s="22"/>
      <c r="AE53" s="34"/>
      <c r="AF53" s="22"/>
      <c r="AG53" s="34"/>
      <c r="AH53" s="22"/>
      <c r="AI53" s="22"/>
      <c r="AJ53" s="18"/>
      <c r="AK53" s="23"/>
      <c r="AL53" s="22"/>
      <c r="AM53" s="22"/>
      <c r="AN53" s="23"/>
      <c r="AO53" s="22"/>
      <c r="AP53" s="23"/>
      <c r="AQ53" s="137"/>
      <c r="AR53" s="147"/>
      <c r="AS53" s="25"/>
      <c r="AT53" s="24"/>
      <c r="AU53" s="24"/>
      <c r="AV53" s="25"/>
      <c r="AW53" s="120"/>
      <c r="AX53" s="154"/>
      <c r="AY53" s="23"/>
      <c r="AZ53" s="23"/>
      <c r="BA53" s="23"/>
      <c r="BB53" s="25"/>
      <c r="BC53" s="23"/>
      <c r="BD53" s="25"/>
      <c r="BE53" s="25"/>
      <c r="BF53" s="25"/>
      <c r="BG53" s="23"/>
      <c r="BH53" s="25"/>
      <c r="BI53" s="120"/>
      <c r="BJ53" s="154"/>
      <c r="BK53" s="23"/>
      <c r="BL53" s="23"/>
      <c r="BM53" s="23"/>
      <c r="BN53" s="23"/>
      <c r="BO53" s="23"/>
      <c r="BP53" s="25"/>
      <c r="BQ53" s="201"/>
      <c r="BR53" s="211"/>
      <c r="BS53" s="200"/>
      <c r="BT53" s="14"/>
      <c r="BU53" s="14"/>
      <c r="BV53" s="14"/>
      <c r="BW53" s="205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>
        <f t="shared" si="0"/>
        <v>0</v>
      </c>
      <c r="CK53" s="14">
        <v>30</v>
      </c>
      <c r="CL53" s="39"/>
      <c r="CM53" s="39"/>
      <c r="CN53" s="39"/>
      <c r="CO53" s="39"/>
      <c r="CP53" s="39"/>
      <c r="CQ53" s="39"/>
      <c r="CR53" s="39"/>
      <c r="CS53" s="39"/>
      <c r="CT53" s="39"/>
    </row>
    <row r="54" spans="1:98" s="6" customFormat="1" ht="15.75">
      <c r="A54" s="156">
        <v>50</v>
      </c>
      <c r="B54" s="158"/>
      <c r="C54" s="159"/>
      <c r="D54" s="159"/>
      <c r="E54" s="159"/>
      <c r="F54" s="159"/>
      <c r="G54" s="179"/>
      <c r="H54" s="179"/>
      <c r="I54" s="160"/>
      <c r="J54" s="179"/>
      <c r="K54" s="159"/>
      <c r="L54" s="159"/>
      <c r="M54" s="159"/>
      <c r="N54" s="159"/>
      <c r="O54" s="160"/>
      <c r="P54" s="161"/>
      <c r="Q54" s="162"/>
      <c r="R54" s="162"/>
      <c r="S54" s="179"/>
      <c r="T54" s="163"/>
      <c r="U54" s="163"/>
      <c r="V54" s="183"/>
      <c r="W54" s="164"/>
      <c r="X54" s="165"/>
      <c r="Y54" s="160"/>
      <c r="Z54" s="162"/>
      <c r="AA54" s="166"/>
      <c r="AB54" s="167"/>
      <c r="AC54" s="160"/>
      <c r="AD54" s="160"/>
      <c r="AE54" s="168"/>
      <c r="AF54" s="160"/>
      <c r="AG54" s="168"/>
      <c r="AH54" s="160"/>
      <c r="AI54" s="160"/>
      <c r="AJ54" s="18"/>
      <c r="AK54" s="162"/>
      <c r="AL54" s="160"/>
      <c r="AM54" s="160"/>
      <c r="AN54" s="162"/>
      <c r="AO54" s="160"/>
      <c r="AP54" s="162"/>
      <c r="AQ54" s="169"/>
      <c r="AR54" s="170"/>
      <c r="AS54" s="171"/>
      <c r="AT54" s="172"/>
      <c r="AU54" s="172"/>
      <c r="AV54" s="171"/>
      <c r="AW54" s="166"/>
      <c r="AX54" s="173"/>
      <c r="AY54" s="162"/>
      <c r="AZ54" s="162"/>
      <c r="BA54" s="162"/>
      <c r="BB54" s="171"/>
      <c r="BC54" s="23"/>
      <c r="BD54" s="171"/>
      <c r="BE54" s="171"/>
      <c r="BF54" s="171"/>
      <c r="BG54" s="23"/>
      <c r="BH54" s="171"/>
      <c r="BI54" s="166"/>
      <c r="BJ54" s="173"/>
      <c r="BK54" s="162"/>
      <c r="BL54" s="162"/>
      <c r="BM54" s="162"/>
      <c r="BN54" s="162"/>
      <c r="BO54" s="162"/>
      <c r="BP54" s="171"/>
      <c r="BQ54" s="202"/>
      <c r="BR54" s="212"/>
      <c r="BS54" s="200"/>
      <c r="BT54" s="14"/>
      <c r="BU54" s="14"/>
      <c r="BV54" s="14"/>
      <c r="BW54" s="205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>
        <f t="shared" si="0"/>
        <v>0</v>
      </c>
      <c r="CK54" s="14">
        <v>30</v>
      </c>
      <c r="CL54" s="39"/>
      <c r="CM54" s="39"/>
      <c r="CN54" s="39"/>
      <c r="CO54" s="39"/>
      <c r="CP54" s="39"/>
      <c r="CQ54" s="39"/>
      <c r="CR54" s="39"/>
      <c r="CS54" s="39"/>
      <c r="CT54" s="39"/>
    </row>
    <row r="55" spans="1:98" s="6" customFormat="1" ht="15.75">
      <c r="A55" s="156">
        <v>51</v>
      </c>
      <c r="B55" s="158"/>
      <c r="C55" s="159"/>
      <c r="D55" s="159"/>
      <c r="E55" s="159"/>
      <c r="F55" s="159"/>
      <c r="G55" s="179"/>
      <c r="H55" s="179"/>
      <c r="I55" s="160"/>
      <c r="J55" s="179"/>
      <c r="K55" s="159"/>
      <c r="L55" s="159"/>
      <c r="M55" s="159"/>
      <c r="N55" s="159"/>
      <c r="O55" s="160"/>
      <c r="P55" s="161"/>
      <c r="Q55" s="162"/>
      <c r="R55" s="162"/>
      <c r="S55" s="179"/>
      <c r="T55" s="163"/>
      <c r="U55" s="163"/>
      <c r="V55" s="183"/>
      <c r="W55" s="164"/>
      <c r="X55" s="165"/>
      <c r="Y55" s="160"/>
      <c r="Z55" s="162"/>
      <c r="AA55" s="166"/>
      <c r="AB55" s="167"/>
      <c r="AC55" s="160"/>
      <c r="AD55" s="160"/>
      <c r="AE55" s="168"/>
      <c r="AF55" s="160"/>
      <c r="AG55" s="168"/>
      <c r="AH55" s="160"/>
      <c r="AI55" s="160"/>
      <c r="AJ55" s="18"/>
      <c r="AK55" s="162"/>
      <c r="AL55" s="160"/>
      <c r="AM55" s="160"/>
      <c r="AN55" s="162"/>
      <c r="AO55" s="160"/>
      <c r="AP55" s="162"/>
      <c r="AQ55" s="169"/>
      <c r="AR55" s="170"/>
      <c r="AS55" s="171"/>
      <c r="AT55" s="172"/>
      <c r="AU55" s="172"/>
      <c r="AV55" s="171"/>
      <c r="AW55" s="166"/>
      <c r="AX55" s="173"/>
      <c r="AY55" s="162"/>
      <c r="AZ55" s="162"/>
      <c r="BA55" s="162"/>
      <c r="BB55" s="171"/>
      <c r="BC55" s="23"/>
      <c r="BD55" s="171"/>
      <c r="BE55" s="171"/>
      <c r="BF55" s="171"/>
      <c r="BG55" s="23"/>
      <c r="BH55" s="171"/>
      <c r="BI55" s="166"/>
      <c r="BJ55" s="173"/>
      <c r="BK55" s="162"/>
      <c r="BL55" s="162"/>
      <c r="BM55" s="162"/>
      <c r="BN55" s="162"/>
      <c r="BO55" s="162"/>
      <c r="BP55" s="171"/>
      <c r="BQ55" s="202"/>
      <c r="BR55" s="212"/>
      <c r="BS55" s="200"/>
      <c r="BT55" s="14"/>
      <c r="BU55" s="14"/>
      <c r="BV55" s="14"/>
      <c r="BW55" s="205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>
        <f t="shared" si="0"/>
        <v>0</v>
      </c>
      <c r="CK55" s="14">
        <v>30</v>
      </c>
      <c r="CL55" s="39"/>
      <c r="CM55" s="39"/>
      <c r="CN55" s="39"/>
      <c r="CO55" s="39"/>
      <c r="CP55" s="39"/>
      <c r="CQ55" s="39"/>
      <c r="CR55" s="39"/>
      <c r="CS55" s="39"/>
      <c r="CT55" s="39"/>
    </row>
    <row r="56" spans="1:98" s="6" customFormat="1" ht="15.75">
      <c r="A56" s="156">
        <v>52</v>
      </c>
      <c r="B56" s="158"/>
      <c r="C56" s="159"/>
      <c r="D56" s="159"/>
      <c r="E56" s="159"/>
      <c r="F56" s="159"/>
      <c r="G56" s="179"/>
      <c r="H56" s="179"/>
      <c r="I56" s="160"/>
      <c r="J56" s="179"/>
      <c r="K56" s="159"/>
      <c r="L56" s="159"/>
      <c r="M56" s="159"/>
      <c r="N56" s="159"/>
      <c r="O56" s="160"/>
      <c r="P56" s="161"/>
      <c r="Q56" s="162"/>
      <c r="R56" s="162"/>
      <c r="S56" s="179"/>
      <c r="T56" s="163"/>
      <c r="U56" s="163"/>
      <c r="V56" s="183"/>
      <c r="W56" s="164"/>
      <c r="X56" s="165"/>
      <c r="Y56" s="160"/>
      <c r="Z56" s="162"/>
      <c r="AA56" s="166"/>
      <c r="AB56" s="167"/>
      <c r="AC56" s="160"/>
      <c r="AD56" s="160"/>
      <c r="AE56" s="168"/>
      <c r="AF56" s="160"/>
      <c r="AG56" s="168"/>
      <c r="AH56" s="160"/>
      <c r="AI56" s="160"/>
      <c r="AJ56" s="18"/>
      <c r="AK56" s="162"/>
      <c r="AL56" s="160"/>
      <c r="AM56" s="160"/>
      <c r="AN56" s="162"/>
      <c r="AO56" s="160"/>
      <c r="AP56" s="162"/>
      <c r="AQ56" s="169"/>
      <c r="AR56" s="170"/>
      <c r="AS56" s="171"/>
      <c r="AT56" s="172"/>
      <c r="AU56" s="172"/>
      <c r="AV56" s="171"/>
      <c r="AW56" s="166"/>
      <c r="AX56" s="173"/>
      <c r="AY56" s="162"/>
      <c r="AZ56" s="162"/>
      <c r="BA56" s="162"/>
      <c r="BB56" s="171"/>
      <c r="BC56" s="23"/>
      <c r="BD56" s="171"/>
      <c r="BE56" s="171"/>
      <c r="BF56" s="171"/>
      <c r="BG56" s="23"/>
      <c r="BH56" s="171"/>
      <c r="BI56" s="166"/>
      <c r="BJ56" s="173"/>
      <c r="BK56" s="162"/>
      <c r="BL56" s="162"/>
      <c r="BM56" s="162"/>
      <c r="BN56" s="162"/>
      <c r="BO56" s="162"/>
      <c r="BP56" s="171"/>
      <c r="BQ56" s="202"/>
      <c r="BR56" s="212"/>
      <c r="BS56" s="200"/>
      <c r="BT56" s="14"/>
      <c r="BU56" s="14"/>
      <c r="BV56" s="14"/>
      <c r="BW56" s="205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>
        <f t="shared" si="0"/>
        <v>0</v>
      </c>
      <c r="CK56" s="14">
        <v>30</v>
      </c>
      <c r="CL56" s="39"/>
      <c r="CM56" s="39"/>
      <c r="CN56" s="39"/>
      <c r="CO56" s="39"/>
      <c r="CP56" s="39"/>
      <c r="CQ56" s="39"/>
      <c r="CR56" s="39"/>
      <c r="CS56" s="39"/>
      <c r="CT56" s="39"/>
    </row>
    <row r="57" spans="1:98" s="6" customFormat="1" ht="15.75">
      <c r="A57" s="156">
        <v>53</v>
      </c>
      <c r="B57" s="158"/>
      <c r="C57" s="159"/>
      <c r="D57" s="159"/>
      <c r="E57" s="159"/>
      <c r="F57" s="159"/>
      <c r="G57" s="179"/>
      <c r="H57" s="179"/>
      <c r="I57" s="160"/>
      <c r="J57" s="179"/>
      <c r="K57" s="159"/>
      <c r="L57" s="159"/>
      <c r="M57" s="159"/>
      <c r="N57" s="159"/>
      <c r="O57" s="160"/>
      <c r="P57" s="161"/>
      <c r="Q57" s="162"/>
      <c r="R57" s="162"/>
      <c r="S57" s="179"/>
      <c r="T57" s="163"/>
      <c r="U57" s="163"/>
      <c r="V57" s="183"/>
      <c r="W57" s="164"/>
      <c r="X57" s="165"/>
      <c r="Y57" s="160"/>
      <c r="Z57" s="162"/>
      <c r="AA57" s="166"/>
      <c r="AB57" s="167"/>
      <c r="AC57" s="160"/>
      <c r="AD57" s="160"/>
      <c r="AE57" s="168"/>
      <c r="AF57" s="160"/>
      <c r="AG57" s="168"/>
      <c r="AH57" s="160"/>
      <c r="AI57" s="160"/>
      <c r="AJ57" s="18"/>
      <c r="AK57" s="162"/>
      <c r="AL57" s="160"/>
      <c r="AM57" s="160"/>
      <c r="AN57" s="162"/>
      <c r="AO57" s="160"/>
      <c r="AP57" s="162"/>
      <c r="AQ57" s="169"/>
      <c r="AR57" s="170"/>
      <c r="AS57" s="171"/>
      <c r="AT57" s="172"/>
      <c r="AU57" s="172"/>
      <c r="AV57" s="171"/>
      <c r="AW57" s="166"/>
      <c r="AX57" s="173"/>
      <c r="AY57" s="162"/>
      <c r="AZ57" s="162"/>
      <c r="BA57" s="162"/>
      <c r="BB57" s="171"/>
      <c r="BC57" s="23"/>
      <c r="BD57" s="171"/>
      <c r="BE57" s="171"/>
      <c r="BF57" s="171"/>
      <c r="BG57" s="23"/>
      <c r="BH57" s="171"/>
      <c r="BI57" s="166"/>
      <c r="BJ57" s="173"/>
      <c r="BK57" s="162"/>
      <c r="BL57" s="162"/>
      <c r="BM57" s="162"/>
      <c r="BN57" s="162"/>
      <c r="BO57" s="162"/>
      <c r="BP57" s="171"/>
      <c r="BQ57" s="202"/>
      <c r="BR57" s="212"/>
      <c r="BS57" s="200"/>
      <c r="BT57" s="14"/>
      <c r="BU57" s="14"/>
      <c r="BV57" s="14"/>
      <c r="BW57" s="205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>
        <f t="shared" si="0"/>
        <v>0</v>
      </c>
      <c r="CK57" s="14">
        <v>30</v>
      </c>
      <c r="CL57" s="39"/>
      <c r="CM57" s="39"/>
      <c r="CN57" s="39"/>
      <c r="CO57" s="39"/>
      <c r="CP57" s="39"/>
      <c r="CQ57" s="39"/>
      <c r="CR57" s="39"/>
      <c r="CS57" s="39"/>
      <c r="CT57" s="39"/>
    </row>
    <row r="58" spans="1:98" s="6" customFormat="1" ht="15.75">
      <c r="A58" s="156">
        <v>54</v>
      </c>
      <c r="B58" s="158"/>
      <c r="C58" s="159"/>
      <c r="D58" s="159"/>
      <c r="E58" s="159"/>
      <c r="F58" s="159"/>
      <c r="G58" s="179"/>
      <c r="H58" s="179"/>
      <c r="I58" s="160"/>
      <c r="J58" s="179"/>
      <c r="K58" s="159"/>
      <c r="L58" s="159"/>
      <c r="M58" s="159"/>
      <c r="N58" s="159"/>
      <c r="O58" s="160"/>
      <c r="P58" s="161"/>
      <c r="Q58" s="162"/>
      <c r="R58" s="162"/>
      <c r="S58" s="179"/>
      <c r="T58" s="163"/>
      <c r="U58" s="163"/>
      <c r="V58" s="183"/>
      <c r="W58" s="164"/>
      <c r="X58" s="165"/>
      <c r="Y58" s="160"/>
      <c r="Z58" s="162"/>
      <c r="AA58" s="166"/>
      <c r="AB58" s="167"/>
      <c r="AC58" s="160"/>
      <c r="AD58" s="160"/>
      <c r="AE58" s="168"/>
      <c r="AF58" s="160"/>
      <c r="AG58" s="168"/>
      <c r="AH58" s="160"/>
      <c r="AI58" s="160"/>
      <c r="AJ58" s="18"/>
      <c r="AK58" s="162"/>
      <c r="AL58" s="160"/>
      <c r="AM58" s="160"/>
      <c r="AN58" s="162"/>
      <c r="AO58" s="160"/>
      <c r="AP58" s="162"/>
      <c r="AQ58" s="169"/>
      <c r="AR58" s="170"/>
      <c r="AS58" s="171"/>
      <c r="AT58" s="172"/>
      <c r="AU58" s="172"/>
      <c r="AV58" s="171"/>
      <c r="AW58" s="166"/>
      <c r="AX58" s="173"/>
      <c r="AY58" s="162"/>
      <c r="AZ58" s="162"/>
      <c r="BA58" s="162"/>
      <c r="BB58" s="171"/>
      <c r="BC58" s="23"/>
      <c r="BD58" s="171"/>
      <c r="BE58" s="171"/>
      <c r="BF58" s="171"/>
      <c r="BG58" s="23"/>
      <c r="BH58" s="171"/>
      <c r="BI58" s="166"/>
      <c r="BJ58" s="173"/>
      <c r="BK58" s="162"/>
      <c r="BL58" s="162"/>
      <c r="BM58" s="162"/>
      <c r="BN58" s="162"/>
      <c r="BO58" s="162"/>
      <c r="BP58" s="171"/>
      <c r="BQ58" s="202"/>
      <c r="BR58" s="212"/>
      <c r="BS58" s="200"/>
      <c r="BT58" s="14"/>
      <c r="BU58" s="14"/>
      <c r="BV58" s="14"/>
      <c r="BW58" s="205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>
        <f t="shared" si="0"/>
        <v>0</v>
      </c>
      <c r="CK58" s="14">
        <v>30</v>
      </c>
      <c r="CL58" s="39"/>
      <c r="CM58" s="39"/>
      <c r="CN58" s="39"/>
      <c r="CO58" s="39"/>
      <c r="CP58" s="39"/>
      <c r="CQ58" s="39"/>
      <c r="CR58" s="39"/>
      <c r="CS58" s="39"/>
      <c r="CT58" s="39"/>
    </row>
    <row r="59" spans="1:98" s="6" customFormat="1" ht="16.5" thickBot="1">
      <c r="A59" s="157">
        <v>55</v>
      </c>
      <c r="B59" s="121"/>
      <c r="C59" s="122"/>
      <c r="D59" s="122"/>
      <c r="E59" s="122"/>
      <c r="F59" s="122"/>
      <c r="G59" s="180"/>
      <c r="H59" s="180"/>
      <c r="I59" s="123"/>
      <c r="J59" s="180"/>
      <c r="K59" s="122"/>
      <c r="L59" s="122"/>
      <c r="M59" s="122"/>
      <c r="N59" s="122"/>
      <c r="O59" s="123"/>
      <c r="P59" s="124"/>
      <c r="Q59" s="125"/>
      <c r="R59" s="125"/>
      <c r="S59" s="180"/>
      <c r="T59" s="126"/>
      <c r="U59" s="126"/>
      <c r="V59" s="184"/>
      <c r="W59" s="127"/>
      <c r="X59" s="128"/>
      <c r="Y59" s="123"/>
      <c r="Z59" s="125"/>
      <c r="AA59" s="129"/>
      <c r="AB59" s="138"/>
      <c r="AC59" s="123"/>
      <c r="AD59" s="123"/>
      <c r="AE59" s="139"/>
      <c r="AF59" s="123"/>
      <c r="AG59" s="139"/>
      <c r="AH59" s="123"/>
      <c r="AI59" s="123"/>
      <c r="AJ59" s="18"/>
      <c r="AK59" s="125"/>
      <c r="AL59" s="123"/>
      <c r="AM59" s="123"/>
      <c r="AN59" s="125"/>
      <c r="AO59" s="123"/>
      <c r="AP59" s="125"/>
      <c r="AQ59" s="140"/>
      <c r="AR59" s="148"/>
      <c r="AS59" s="149"/>
      <c r="AT59" s="150"/>
      <c r="AU59" s="150"/>
      <c r="AV59" s="149"/>
      <c r="AW59" s="129"/>
      <c r="AX59" s="155"/>
      <c r="AY59" s="125"/>
      <c r="AZ59" s="125"/>
      <c r="BA59" s="125"/>
      <c r="BB59" s="149"/>
      <c r="BC59" s="23"/>
      <c r="BD59" s="149"/>
      <c r="BE59" s="149"/>
      <c r="BF59" s="149"/>
      <c r="BG59" s="23"/>
      <c r="BH59" s="149"/>
      <c r="BI59" s="129"/>
      <c r="BJ59" s="155"/>
      <c r="BK59" s="125"/>
      <c r="BL59" s="125"/>
      <c r="BM59" s="125"/>
      <c r="BN59" s="125"/>
      <c r="BO59" s="125"/>
      <c r="BP59" s="149"/>
      <c r="BQ59" s="203"/>
      <c r="BR59" s="212"/>
      <c r="BS59" s="208"/>
      <c r="BT59" s="204"/>
      <c r="BU59" s="204"/>
      <c r="BV59" s="204"/>
      <c r="BW59" s="206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>
        <f t="shared" si="0"/>
        <v>0</v>
      </c>
      <c r="CK59" s="14">
        <v>30</v>
      </c>
      <c r="CL59" s="39"/>
      <c r="CM59" s="39"/>
      <c r="CN59" s="39"/>
      <c r="CO59" s="39"/>
      <c r="CP59" s="39"/>
      <c r="CQ59" s="39"/>
      <c r="CR59" s="39"/>
      <c r="CS59" s="39"/>
      <c r="CT59" s="39"/>
    </row>
    <row r="60" spans="2:8" ht="15.75" customHeight="1" thickTop="1">
      <c r="B60" s="38"/>
      <c r="C60" s="38"/>
      <c r="D60" s="38"/>
      <c r="E60" s="38"/>
      <c r="F60" s="38"/>
      <c r="G60" s="38"/>
      <c r="H60" s="38"/>
    </row>
    <row r="61" spans="2:8" ht="15.75">
      <c r="B61" s="38"/>
      <c r="C61" s="38"/>
      <c r="D61" s="38"/>
      <c r="E61" s="38"/>
      <c r="F61" s="38"/>
      <c r="G61" s="38"/>
      <c r="H61" s="38"/>
    </row>
    <row r="62" spans="2:14" ht="15" customHeight="1">
      <c r="B62" s="38"/>
      <c r="C62" s="38"/>
      <c r="D62" s="38"/>
      <c r="E62" s="38"/>
      <c r="F62" s="38"/>
      <c r="G62" s="38"/>
      <c r="H62" s="38"/>
      <c r="I62" s="7"/>
      <c r="N62" s="43"/>
    </row>
    <row r="63" spans="2:9" ht="15.75">
      <c r="B63" s="38"/>
      <c r="C63" s="38"/>
      <c r="D63" s="38"/>
      <c r="E63" s="38"/>
      <c r="F63" s="38"/>
      <c r="G63" s="38"/>
      <c r="H63" s="38"/>
      <c r="I63" s="7"/>
    </row>
    <row r="64" spans="2:14" ht="15.75">
      <c r="B64" s="38"/>
      <c r="C64" s="38"/>
      <c r="D64" s="38"/>
      <c r="E64" s="38"/>
      <c r="F64" s="38"/>
      <c r="G64" s="38"/>
      <c r="H64" s="38"/>
      <c r="I64" s="7"/>
      <c r="N64" s="43"/>
    </row>
    <row r="65" spans="6:9" ht="15.75">
      <c r="F65" s="7"/>
      <c r="G65" s="7"/>
      <c r="I65" s="7"/>
    </row>
    <row r="66" spans="4:14" ht="15.75">
      <c r="D66" s="38"/>
      <c r="E66" s="38"/>
      <c r="F66" s="39"/>
      <c r="G66" s="39"/>
      <c r="H66" s="38"/>
      <c r="N66" s="38"/>
    </row>
    <row r="68" ht="15.75">
      <c r="D68" s="38"/>
    </row>
  </sheetData>
  <sheetProtection/>
  <mergeCells count="65">
    <mergeCell ref="CJ2:CJ4"/>
    <mergeCell ref="CK2:CK4"/>
    <mergeCell ref="CF2:CG2"/>
    <mergeCell ref="CH2:CI2"/>
    <mergeCell ref="BX3:BX4"/>
    <mergeCell ref="BZ3:BZ4"/>
    <mergeCell ref="CA3:CA4"/>
    <mergeCell ref="CB3:CB4"/>
    <mergeCell ref="CC3:CC4"/>
    <mergeCell ref="CD3:CD4"/>
    <mergeCell ref="BR1:CK1"/>
    <mergeCell ref="CF3:CF4"/>
    <mergeCell ref="CG3:CG4"/>
    <mergeCell ref="CH3:CH4"/>
    <mergeCell ref="CI3:CI4"/>
    <mergeCell ref="CE3:CE4"/>
    <mergeCell ref="BS2:BT2"/>
    <mergeCell ref="BS3:BS4"/>
    <mergeCell ref="BT3:BT4"/>
    <mergeCell ref="BU2:BW2"/>
    <mergeCell ref="BX2:BY2"/>
    <mergeCell ref="BZ2:CA2"/>
    <mergeCell ref="CB2:CC2"/>
    <mergeCell ref="CD2:CE2"/>
    <mergeCell ref="BY3:BY4"/>
    <mergeCell ref="S3:S4"/>
    <mergeCell ref="T2:U3"/>
    <mergeCell ref="P2:P4"/>
    <mergeCell ref="BP2:BP4"/>
    <mergeCell ref="BQ2:BQ4"/>
    <mergeCell ref="AG2:AG3"/>
    <mergeCell ref="AK2:AK3"/>
    <mergeCell ref="BN3:BN4"/>
    <mergeCell ref="BO3:BO4"/>
    <mergeCell ref="BG3:BG4"/>
    <mergeCell ref="A2:A4"/>
    <mergeCell ref="D2:D3"/>
    <mergeCell ref="E2:F3"/>
    <mergeCell ref="BC3:BC4"/>
    <mergeCell ref="K3:L3"/>
    <mergeCell ref="K2:L2"/>
    <mergeCell ref="B2:C4"/>
    <mergeCell ref="G2:H3"/>
    <mergeCell ref="W2:X2"/>
    <mergeCell ref="W3:X3"/>
    <mergeCell ref="BJ1:BQ1"/>
    <mergeCell ref="AX1:BI1"/>
    <mergeCell ref="AR1:AW1"/>
    <mergeCell ref="AE2:AE3"/>
    <mergeCell ref="AB1:AQ1"/>
    <mergeCell ref="BJ2:BK2"/>
    <mergeCell ref="BL2:BM2"/>
    <mergeCell ref="BJ3:BK3"/>
    <mergeCell ref="BL3:BM3"/>
    <mergeCell ref="AP2:AP3"/>
    <mergeCell ref="B1:AA1"/>
    <mergeCell ref="AZ2:BA2"/>
    <mergeCell ref="AZ3:BA3"/>
    <mergeCell ref="Q2:Q3"/>
    <mergeCell ref="R2:R3"/>
    <mergeCell ref="V2:V4"/>
    <mergeCell ref="AX2:AY2"/>
    <mergeCell ref="AX3:AY3"/>
    <mergeCell ref="Z2:AA2"/>
    <mergeCell ref="M3:M4"/>
  </mergeCells>
  <dataValidations count="4">
    <dataValidation type="list" allowBlank="1" showInputMessage="1" showErrorMessage="1" sqref="BC5:BC14 BC16:BC59">
      <formula1>$CP$4:$CP$8</formula1>
    </dataValidation>
    <dataValidation type="list" allowBlank="1" showInputMessage="1" showErrorMessage="1" sqref="BC15">
      <formula1>$CV$4:$CV$19</formula1>
    </dataValidation>
    <dataValidation type="list" allowBlank="1" showInputMessage="1" showErrorMessage="1" sqref="AJ5:AJ59">
      <formula1>$CN$4:$CN$17</formula1>
    </dataValidation>
    <dataValidation type="list" allowBlank="1" showInputMessage="1" showErrorMessage="1" sqref="BG5:BG59">
      <formula1>$CR$4:$CR$18</formula1>
    </dataValidation>
  </dataValidations>
  <printOptions horizontalCentered="1"/>
  <pageMargins left="0" right="0" top="0" bottom="0" header="0.5118110236220472" footer="0.5118110236220472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15"/>
  </sheetPr>
  <dimension ref="A1:AH131"/>
  <sheetViews>
    <sheetView tabSelected="1" view="pageBreakPreview" zoomScaleSheetLayoutView="100" zoomScalePageLayoutView="0" workbookViewId="0" topLeftCell="A1">
      <selection activeCell="AC16" sqref="AC16"/>
    </sheetView>
  </sheetViews>
  <sheetFormatPr defaultColWidth="11.00390625" defaultRowHeight="12.75"/>
  <cols>
    <col min="1" max="1" width="1.875" style="1" customWidth="1"/>
    <col min="2" max="2" width="4.375" style="1" customWidth="1"/>
    <col min="3" max="3" width="4.75390625" style="1" customWidth="1"/>
    <col min="4" max="4" width="4.375" style="1" customWidth="1"/>
    <col min="5" max="6" width="4.75390625" style="1" customWidth="1"/>
    <col min="7" max="7" width="5.75390625" style="1" customWidth="1"/>
    <col min="8" max="8" width="1.12109375" style="1" customWidth="1"/>
    <col min="9" max="9" width="4.75390625" style="1" customWidth="1"/>
    <col min="10" max="10" width="4.125" style="1" customWidth="1"/>
    <col min="11" max="11" width="6.00390625" style="1" customWidth="1"/>
    <col min="12" max="12" width="4.75390625" style="1" customWidth="1"/>
    <col min="13" max="13" width="4.25390625" style="1" customWidth="1"/>
    <col min="14" max="14" width="5.25390625" style="1" customWidth="1"/>
    <col min="15" max="17" width="4.75390625" style="1" customWidth="1"/>
    <col min="18" max="18" width="9.625" style="1" customWidth="1"/>
    <col min="19" max="19" width="4.75390625" style="1" customWidth="1"/>
    <col min="20" max="23" width="4.25390625" style="1" customWidth="1"/>
    <col min="24" max="46" width="4.75390625" style="1" customWidth="1"/>
    <col min="47" max="16384" width="11.375" style="1" customWidth="1"/>
  </cols>
  <sheetData>
    <row r="1" spans="1:34" ht="15.75">
      <c r="A1" s="112" t="s">
        <v>230</v>
      </c>
      <c r="B1" s="112"/>
      <c r="C1" s="112"/>
      <c r="D1" s="112"/>
      <c r="E1" s="112"/>
      <c r="F1" s="112"/>
      <c r="G1" s="112"/>
      <c r="H1" s="112"/>
      <c r="I1" s="112"/>
      <c r="J1" s="112"/>
      <c r="K1" s="176"/>
      <c r="L1" s="178"/>
      <c r="M1" s="178"/>
      <c r="N1" s="177"/>
      <c r="O1" s="177"/>
      <c r="P1" s="177"/>
      <c r="Q1" s="177"/>
      <c r="R1" s="177"/>
      <c r="S1" s="177"/>
      <c r="T1" s="177"/>
      <c r="U1" s="177"/>
      <c r="V1" s="177"/>
      <c r="W1" s="176" t="s">
        <v>231</v>
      </c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</row>
    <row r="2" spans="1:23" ht="15.75">
      <c r="A2" s="106" t="s">
        <v>232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107"/>
      <c r="N2" s="107"/>
      <c r="O2" s="178"/>
      <c r="P2" s="106"/>
      <c r="Q2" s="106"/>
      <c r="R2" s="106"/>
      <c r="S2" s="106"/>
      <c r="T2" s="106"/>
      <c r="U2" s="106"/>
      <c r="V2" s="106"/>
      <c r="W2" s="106" t="s">
        <v>233</v>
      </c>
    </row>
    <row r="3" spans="1:23" ht="7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3" ht="7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s="108" customFormat="1" ht="15.75">
      <c r="A5" s="291" t="s">
        <v>166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</row>
    <row r="6" spans="1:28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90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Z6" s="355" t="s">
        <v>229</v>
      </c>
      <c r="AA6" s="355"/>
      <c r="AB6" s="355"/>
    </row>
    <row r="7" spans="1:28" ht="17.25" thickBot="1" thickTop="1">
      <c r="A7" s="91"/>
      <c r="B7" s="91"/>
      <c r="C7" s="91"/>
      <c r="D7" s="91" t="s">
        <v>15</v>
      </c>
      <c r="E7" s="89"/>
      <c r="F7" s="89"/>
      <c r="G7" s="91" t="s">
        <v>14</v>
      </c>
      <c r="H7" s="89"/>
      <c r="I7" s="92">
        <f>VLOOKUP(Z7,BD,2,0)</f>
        <v>0</v>
      </c>
      <c r="J7" s="288">
        <f>VLOOKUP(Z7,BD,3,0)</f>
        <v>0</v>
      </c>
      <c r="K7" s="288"/>
      <c r="L7" s="288"/>
      <c r="M7" s="289"/>
      <c r="N7" s="341" t="s">
        <v>32</v>
      </c>
      <c r="O7" s="342"/>
      <c r="P7" s="342"/>
      <c r="Q7" s="342"/>
      <c r="R7" s="343"/>
      <c r="S7" s="287">
        <f>VLOOKUP(Z7,BD,4,0)</f>
        <v>0</v>
      </c>
      <c r="T7" s="288"/>
      <c r="U7" s="288"/>
      <c r="V7" s="288"/>
      <c r="W7" s="289"/>
      <c r="Z7" s="356">
        <v>16</v>
      </c>
      <c r="AA7" s="357"/>
      <c r="AB7" s="358"/>
    </row>
    <row r="8" spans="1:23" ht="12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4"/>
      <c r="M8" s="91"/>
      <c r="N8" s="91"/>
      <c r="O8" s="91"/>
      <c r="P8" s="91"/>
      <c r="Q8" s="91"/>
      <c r="R8" s="91"/>
      <c r="S8" s="91"/>
      <c r="T8" s="91"/>
      <c r="U8" s="91"/>
      <c r="V8" s="91"/>
      <c r="W8" s="94"/>
    </row>
    <row r="9" spans="1:23" ht="15.75">
      <c r="A9" s="91"/>
      <c r="B9" s="348" t="s">
        <v>16</v>
      </c>
      <c r="C9" s="348"/>
      <c r="D9" s="348"/>
      <c r="E9" s="342" t="s">
        <v>17</v>
      </c>
      <c r="F9" s="342"/>
      <c r="G9" s="342"/>
      <c r="H9" s="91"/>
      <c r="I9" s="287">
        <f>VLOOKUP(Z7,BD,5,0)</f>
        <v>0</v>
      </c>
      <c r="J9" s="288"/>
      <c r="K9" s="288"/>
      <c r="L9" s="288"/>
      <c r="M9" s="289"/>
      <c r="N9" s="341" t="s">
        <v>33</v>
      </c>
      <c r="O9" s="342"/>
      <c r="P9" s="342"/>
      <c r="Q9" s="342"/>
      <c r="R9" s="343"/>
      <c r="S9" s="287">
        <f>VLOOKUP(Z7,BD,6,0)</f>
        <v>0</v>
      </c>
      <c r="T9" s="288"/>
      <c r="U9" s="288"/>
      <c r="V9" s="288"/>
      <c r="W9" s="289"/>
    </row>
    <row r="10" spans="1:23" ht="10.5" customHeight="1">
      <c r="A10" s="91"/>
      <c r="B10" s="91"/>
      <c r="C10" s="91"/>
      <c r="D10" s="91"/>
      <c r="E10" s="91"/>
      <c r="F10" s="91"/>
      <c r="G10" s="91"/>
      <c r="H10" s="91"/>
      <c r="I10" s="93"/>
      <c r="J10" s="93"/>
      <c r="K10" s="93"/>
      <c r="L10" s="95"/>
      <c r="M10" s="93"/>
      <c r="N10" s="91"/>
      <c r="O10" s="91"/>
      <c r="P10" s="91"/>
      <c r="Q10" s="91"/>
      <c r="R10" s="91"/>
      <c r="S10" s="91"/>
      <c r="T10" s="91"/>
      <c r="U10" s="91"/>
      <c r="V10" s="91"/>
      <c r="W10" s="94"/>
    </row>
    <row r="11" spans="1:23" ht="13.5" customHeight="1">
      <c r="A11" s="91"/>
      <c r="B11" s="348" t="s">
        <v>18</v>
      </c>
      <c r="C11" s="348"/>
      <c r="D11" s="348"/>
      <c r="E11" s="359" t="s">
        <v>25</v>
      </c>
      <c r="F11" s="359"/>
      <c r="G11" s="359"/>
      <c r="H11" s="91"/>
      <c r="I11" s="287">
        <f>VLOOKUP(Z7,BD,7,0)</f>
        <v>0</v>
      </c>
      <c r="J11" s="288"/>
      <c r="K11" s="288"/>
      <c r="L11" s="288"/>
      <c r="M11" s="289"/>
      <c r="N11" s="341" t="s">
        <v>97</v>
      </c>
      <c r="O11" s="342"/>
      <c r="P11" s="342"/>
      <c r="Q11" s="342"/>
      <c r="R11" s="343"/>
      <c r="S11" s="287">
        <f>VLOOKUP(Z7,BD,8,0)</f>
        <v>0</v>
      </c>
      <c r="T11" s="288"/>
      <c r="U11" s="288"/>
      <c r="V11" s="288"/>
      <c r="W11" s="289"/>
    </row>
    <row r="12" spans="1:23" ht="13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4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4"/>
    </row>
    <row r="13" spans="1:23" ht="13.5" customHeight="1">
      <c r="A13" s="91"/>
      <c r="B13" s="348" t="s">
        <v>11</v>
      </c>
      <c r="C13" s="348"/>
      <c r="D13" s="348"/>
      <c r="E13" s="91"/>
      <c r="F13" s="354" t="s">
        <v>12</v>
      </c>
      <c r="G13" s="354"/>
      <c r="H13" s="91"/>
      <c r="I13" s="284">
        <f>VLOOKUP(Z7,BD,9,0)</f>
        <v>0</v>
      </c>
      <c r="J13" s="285"/>
      <c r="K13" s="285"/>
      <c r="L13" s="285"/>
      <c r="M13" s="286"/>
      <c r="N13" s="341" t="s">
        <v>34</v>
      </c>
      <c r="O13" s="342"/>
      <c r="P13" s="342"/>
      <c r="Q13" s="342"/>
      <c r="R13" s="343"/>
      <c r="S13" s="287">
        <f>VLOOKUP(Z7,BD,10,0)</f>
        <v>0</v>
      </c>
      <c r="T13" s="288"/>
      <c r="U13" s="288"/>
      <c r="V13" s="288"/>
      <c r="W13" s="289"/>
    </row>
    <row r="14" spans="1:23" ht="10.5" customHeight="1" thickBo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4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4"/>
    </row>
    <row r="15" spans="1:23" ht="16.5" thickBot="1">
      <c r="A15" s="91"/>
      <c r="B15" s="89"/>
      <c r="C15" s="91"/>
      <c r="D15" s="91" t="s">
        <v>19</v>
      </c>
      <c r="E15" s="89"/>
      <c r="F15" s="89"/>
      <c r="G15" s="91" t="s">
        <v>26</v>
      </c>
      <c r="H15" s="91"/>
      <c r="I15" s="96" t="s">
        <v>9</v>
      </c>
      <c r="J15" s="92">
        <f>VLOOKUP(Z7,BD,11,0)</f>
        <v>0</v>
      </c>
      <c r="K15" s="97" t="s">
        <v>35</v>
      </c>
      <c r="L15" s="98" t="s">
        <v>10</v>
      </c>
      <c r="M15" s="92">
        <f>VLOOKUP(Z7,BD,12,0)</f>
        <v>0</v>
      </c>
      <c r="N15" s="97" t="s">
        <v>36</v>
      </c>
      <c r="O15" s="341" t="s">
        <v>37</v>
      </c>
      <c r="P15" s="342"/>
      <c r="Q15" s="342"/>
      <c r="R15" s="313"/>
      <c r="S15" s="350" t="str">
        <f>VLOOKUP(Z7,BD,13,0)</f>
        <v>Marocaine</v>
      </c>
      <c r="T15" s="350"/>
      <c r="U15" s="350"/>
      <c r="V15" s="350"/>
      <c r="W15" s="350"/>
    </row>
    <row r="16" spans="1:23" ht="10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4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4"/>
    </row>
    <row r="17" spans="1:23" ht="13.5" customHeight="1">
      <c r="A17" s="91"/>
      <c r="B17" s="348" t="s">
        <v>20</v>
      </c>
      <c r="C17" s="348"/>
      <c r="D17" s="348"/>
      <c r="E17" s="348"/>
      <c r="F17" s="354" t="s">
        <v>27</v>
      </c>
      <c r="G17" s="354"/>
      <c r="H17" s="89"/>
      <c r="I17" s="287">
        <f>VLOOKUP(Z7,BD,14,0)</f>
        <v>0</v>
      </c>
      <c r="J17" s="288"/>
      <c r="K17" s="288"/>
      <c r="L17" s="289"/>
      <c r="M17" s="91"/>
      <c r="N17" s="348" t="s">
        <v>47</v>
      </c>
      <c r="O17" s="348"/>
      <c r="P17" s="348"/>
      <c r="Q17" s="348"/>
      <c r="R17" s="348"/>
      <c r="S17" s="349"/>
      <c r="T17" s="284">
        <f>VLOOKUP(Z7,BD,15,0)</f>
        <v>0</v>
      </c>
      <c r="U17" s="285"/>
      <c r="V17" s="285"/>
      <c r="W17" s="286"/>
    </row>
    <row r="18" spans="1:23" ht="10.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4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4"/>
    </row>
    <row r="19" spans="1:23" ht="15.75">
      <c r="A19" s="91"/>
      <c r="B19" s="91" t="s">
        <v>21</v>
      </c>
      <c r="C19" s="91"/>
      <c r="D19" s="91"/>
      <c r="E19" s="91"/>
      <c r="F19" s="91"/>
      <c r="G19" s="91" t="s">
        <v>28</v>
      </c>
      <c r="H19" s="89"/>
      <c r="I19" s="287">
        <f>VLOOKUP(Z7,BD,16,0)</f>
        <v>0</v>
      </c>
      <c r="J19" s="288"/>
      <c r="K19" s="288"/>
      <c r="L19" s="288"/>
      <c r="M19" s="288"/>
      <c r="N19" s="288"/>
      <c r="O19" s="288"/>
      <c r="P19" s="288"/>
      <c r="Q19" s="289"/>
      <c r="R19" s="341" t="s">
        <v>38</v>
      </c>
      <c r="S19" s="342"/>
      <c r="T19" s="342"/>
      <c r="U19" s="343"/>
      <c r="V19" s="287">
        <f>VLOOKUP(Z7,BD,17,0)</f>
        <v>0</v>
      </c>
      <c r="W19" s="289"/>
    </row>
    <row r="20" spans="1:23" ht="10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4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4"/>
    </row>
    <row r="21" spans="1:23" ht="15.75">
      <c r="A21" s="91"/>
      <c r="B21" s="91" t="s">
        <v>22</v>
      </c>
      <c r="C21" s="91"/>
      <c r="D21" s="91"/>
      <c r="E21" s="91" t="s">
        <v>29</v>
      </c>
      <c r="F21" s="91"/>
      <c r="G21" s="91"/>
      <c r="H21" s="91"/>
      <c r="I21" s="296">
        <f>VLOOKUP(Z7,BD,19,0)</f>
        <v>0</v>
      </c>
      <c r="J21" s="297"/>
      <c r="K21" s="297"/>
      <c r="L21" s="297"/>
      <c r="M21" s="297"/>
      <c r="N21" s="297"/>
      <c r="O21" s="297"/>
      <c r="P21" s="298"/>
      <c r="Q21" s="341" t="s">
        <v>39</v>
      </c>
      <c r="R21" s="342"/>
      <c r="S21" s="342"/>
      <c r="T21" s="343"/>
      <c r="U21" s="345">
        <f>VLOOKUP(Z7,BD,20,0)</f>
        <v>0</v>
      </c>
      <c r="V21" s="346"/>
      <c r="W21" s="347"/>
    </row>
    <row r="22" spans="1:23" ht="10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4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4"/>
    </row>
    <row r="23" spans="1:23" ht="15.75">
      <c r="A23" s="91"/>
      <c r="B23" s="91" t="s">
        <v>23</v>
      </c>
      <c r="C23" s="91"/>
      <c r="D23" s="91"/>
      <c r="E23" s="91"/>
      <c r="F23" s="91"/>
      <c r="G23" s="91" t="s">
        <v>30</v>
      </c>
      <c r="H23" s="89"/>
      <c r="I23" s="344">
        <f>VLOOKUP(Z7,BD,22,0)</f>
        <v>0</v>
      </c>
      <c r="J23" s="288"/>
      <c r="K23" s="288"/>
      <c r="L23" s="288"/>
      <c r="M23" s="288"/>
      <c r="N23" s="288"/>
      <c r="O23" s="288"/>
      <c r="P23" s="289"/>
      <c r="Q23" s="341" t="s">
        <v>44</v>
      </c>
      <c r="R23" s="342"/>
      <c r="S23" s="342"/>
      <c r="T23" s="343"/>
      <c r="U23" s="345">
        <f>VLOOKUP(Z7,BD,21,0)</f>
        <v>0</v>
      </c>
      <c r="V23" s="346"/>
      <c r="W23" s="347"/>
    </row>
    <row r="24" spans="1:23" ht="10.5" customHeight="1" thickBo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4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4"/>
    </row>
    <row r="25" spans="1:23" ht="16.5" thickBot="1">
      <c r="A25" s="91"/>
      <c r="B25" s="91" t="s">
        <v>100</v>
      </c>
      <c r="C25" s="91"/>
      <c r="D25" s="91"/>
      <c r="E25" s="91"/>
      <c r="F25" s="91"/>
      <c r="G25" s="91"/>
      <c r="H25" s="91"/>
      <c r="J25" s="96" t="s">
        <v>40</v>
      </c>
      <c r="K25" s="92" t="str">
        <f>VLOOKUP(Z7,BD,23,0)</f>
        <v>X</v>
      </c>
      <c r="L25" s="97" t="s">
        <v>42</v>
      </c>
      <c r="M25" s="98" t="s">
        <v>41</v>
      </c>
      <c r="N25" s="92">
        <f>VLOOKUP(Z7,BD,24,0)</f>
        <v>0</v>
      </c>
      <c r="O25" s="97" t="s">
        <v>43</v>
      </c>
      <c r="P25" s="116" t="s">
        <v>45</v>
      </c>
      <c r="Q25" s="91"/>
      <c r="R25" s="91"/>
      <c r="S25" s="117"/>
      <c r="T25" s="284">
        <f>VLOOKUP(Z7,BD,25,0)</f>
        <v>0</v>
      </c>
      <c r="U25" s="285"/>
      <c r="V25" s="285"/>
      <c r="W25" s="286"/>
    </row>
    <row r="26" spans="1:23" ht="10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4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4"/>
    </row>
    <row r="27" spans="1:23" ht="15.75">
      <c r="A27" s="91"/>
      <c r="B27" s="91" t="s">
        <v>24</v>
      </c>
      <c r="C27" s="91"/>
      <c r="D27" s="91"/>
      <c r="E27" s="91"/>
      <c r="F27" s="91"/>
      <c r="G27" s="91" t="s">
        <v>31</v>
      </c>
      <c r="H27" s="91"/>
      <c r="I27" s="287">
        <f>VLOOKUP(Z7,BD,26,0)</f>
        <v>0</v>
      </c>
      <c r="J27" s="288"/>
      <c r="K27" s="288"/>
      <c r="L27" s="288"/>
      <c r="M27" s="288"/>
      <c r="N27" s="289"/>
      <c r="O27" s="341" t="s">
        <v>46</v>
      </c>
      <c r="P27" s="342"/>
      <c r="Q27" s="342"/>
      <c r="R27" s="342"/>
      <c r="S27" s="342"/>
      <c r="T27" s="343"/>
      <c r="U27" s="296">
        <f>VLOOKUP(Z7,BD,27,0)</f>
        <v>0</v>
      </c>
      <c r="V27" s="297"/>
      <c r="W27" s="298"/>
    </row>
    <row r="28" spans="1:23" ht="12.7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4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4"/>
    </row>
    <row r="29" spans="1:23" s="108" customFormat="1" ht="15.75">
      <c r="A29" s="290" t="s">
        <v>167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2"/>
    </row>
    <row r="30" spans="1:23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4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4"/>
    </row>
    <row r="31" spans="1:23" ht="15.75">
      <c r="A31" s="91"/>
      <c r="B31" s="91" t="s">
        <v>48</v>
      </c>
      <c r="C31" s="91"/>
      <c r="D31" s="91"/>
      <c r="E31" s="91"/>
      <c r="F31" s="91"/>
      <c r="G31" s="91"/>
      <c r="H31" s="91"/>
      <c r="I31" s="284">
        <f>VLOOKUP(Z7,BD,28,0)</f>
        <v>0</v>
      </c>
      <c r="J31" s="285"/>
      <c r="K31" s="285"/>
      <c r="L31" s="285"/>
      <c r="M31" s="286"/>
      <c r="N31" s="341" t="s">
        <v>66</v>
      </c>
      <c r="O31" s="342"/>
      <c r="P31" s="342"/>
      <c r="Q31" s="342"/>
      <c r="R31" s="342"/>
      <c r="S31" s="342"/>
      <c r="T31" s="284">
        <f>VLOOKUP(Z7,BD,29,0)</f>
        <v>0</v>
      </c>
      <c r="U31" s="285"/>
      <c r="V31" s="285"/>
      <c r="W31" s="286"/>
    </row>
    <row r="32" spans="1:23" ht="10.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4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4"/>
    </row>
    <row r="33" spans="1:23" ht="15.75">
      <c r="A33" s="91"/>
      <c r="B33" s="91" t="s">
        <v>49</v>
      </c>
      <c r="C33" s="91"/>
      <c r="D33" s="91"/>
      <c r="E33" s="91"/>
      <c r="F33" s="91"/>
      <c r="G33" s="91"/>
      <c r="H33" s="91"/>
      <c r="I33" s="284">
        <f>VLOOKUP(Z7,BD,30,0)</f>
        <v>0</v>
      </c>
      <c r="J33" s="285"/>
      <c r="K33" s="285"/>
      <c r="L33" s="285"/>
      <c r="M33" s="286"/>
      <c r="N33" s="91"/>
      <c r="O33" s="91"/>
      <c r="P33" s="91"/>
      <c r="Q33" s="91"/>
      <c r="R33" s="91"/>
      <c r="S33" s="91"/>
      <c r="T33" s="91"/>
      <c r="U33" s="91"/>
      <c r="V33" s="91"/>
      <c r="W33" s="94"/>
    </row>
    <row r="34" spans="1:23" ht="10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4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4"/>
    </row>
    <row r="35" spans="1:23" ht="15.75">
      <c r="A35" s="91"/>
      <c r="B35" s="91" t="s">
        <v>50</v>
      </c>
      <c r="C35" s="91"/>
      <c r="D35" s="91"/>
      <c r="E35" s="91"/>
      <c r="F35" s="351">
        <f>VLOOKUP(Z7,BD,31,0)</f>
        <v>0</v>
      </c>
      <c r="G35" s="352"/>
      <c r="H35" s="352"/>
      <c r="I35" s="352"/>
      <c r="J35" s="352"/>
      <c r="K35" s="352"/>
      <c r="L35" s="352"/>
      <c r="M35" s="352"/>
      <c r="N35" s="353"/>
      <c r="O35" s="91" t="s">
        <v>69</v>
      </c>
      <c r="P35" s="91"/>
      <c r="Q35" s="91"/>
      <c r="R35" s="91"/>
      <c r="S35" s="91"/>
      <c r="T35" s="284">
        <f>VLOOKUP(Z7,BD,32,0)</f>
        <v>0</v>
      </c>
      <c r="U35" s="285"/>
      <c r="V35" s="285"/>
      <c r="W35" s="286"/>
    </row>
    <row r="36" spans="1:23" ht="10.5" customHeight="1">
      <c r="A36" s="91"/>
      <c r="B36" s="91"/>
      <c r="C36" s="91"/>
      <c r="D36" s="91"/>
      <c r="E36" s="91"/>
      <c r="F36" s="99"/>
      <c r="G36" s="99"/>
      <c r="H36" s="99"/>
      <c r="I36" s="99"/>
      <c r="J36" s="99"/>
      <c r="K36" s="99"/>
      <c r="L36" s="100"/>
      <c r="M36" s="99"/>
      <c r="N36" s="99"/>
      <c r="O36" s="91"/>
      <c r="P36" s="91"/>
      <c r="Q36" s="91"/>
      <c r="R36" s="91"/>
      <c r="S36" s="91"/>
      <c r="T36" s="91"/>
      <c r="U36" s="91"/>
      <c r="V36" s="91"/>
      <c r="W36" s="94"/>
    </row>
    <row r="37" spans="1:23" ht="15.75">
      <c r="A37" s="91"/>
      <c r="B37" s="91" t="s">
        <v>51</v>
      </c>
      <c r="C37" s="91"/>
      <c r="D37" s="91"/>
      <c r="E37" s="91"/>
      <c r="F37" s="351">
        <f>VLOOKUP(Z7,BD,33,0)</f>
        <v>0</v>
      </c>
      <c r="G37" s="352"/>
      <c r="H37" s="352"/>
      <c r="I37" s="352"/>
      <c r="J37" s="352"/>
      <c r="K37" s="352"/>
      <c r="L37" s="352"/>
      <c r="M37" s="352"/>
      <c r="N37" s="353"/>
      <c r="O37" s="91" t="s">
        <v>70</v>
      </c>
      <c r="P37" s="91"/>
      <c r="Q37" s="91"/>
      <c r="R37" s="91"/>
      <c r="S37" s="91"/>
      <c r="T37" s="284">
        <f>VLOOKUP(Z7,BD,34,0)</f>
        <v>0</v>
      </c>
      <c r="U37" s="285"/>
      <c r="V37" s="285"/>
      <c r="W37" s="286"/>
    </row>
    <row r="38" spans="1:23" ht="10.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4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4"/>
    </row>
    <row r="39" spans="1:23" ht="15.75">
      <c r="A39" s="91"/>
      <c r="B39" s="91" t="s">
        <v>52</v>
      </c>
      <c r="C39" s="91"/>
      <c r="D39" s="91"/>
      <c r="E39" s="91"/>
      <c r="F39" s="91"/>
      <c r="G39" s="91"/>
      <c r="H39" s="91"/>
      <c r="I39" s="284">
        <f>VLOOKUP(Z7,BD,35,0)</f>
        <v>0</v>
      </c>
      <c r="J39" s="285"/>
      <c r="K39" s="285"/>
      <c r="L39" s="285"/>
      <c r="M39" s="286"/>
      <c r="N39" s="293" t="s">
        <v>67</v>
      </c>
      <c r="O39" s="294"/>
      <c r="P39" s="294"/>
      <c r="Q39" s="294"/>
      <c r="R39" s="295"/>
      <c r="S39" s="296">
        <f>VLOOKUP(Z7,BD,36,0)</f>
        <v>0</v>
      </c>
      <c r="T39" s="297"/>
      <c r="U39" s="297"/>
      <c r="V39" s="297"/>
      <c r="W39" s="298"/>
    </row>
    <row r="40" spans="1:23" ht="10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4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4"/>
    </row>
    <row r="41" spans="1:23" ht="15.75">
      <c r="A41" s="91"/>
      <c r="B41" s="91" t="s">
        <v>53</v>
      </c>
      <c r="C41" s="91"/>
      <c r="D41" s="91"/>
      <c r="E41" s="91"/>
      <c r="F41" s="91"/>
      <c r="G41" s="91"/>
      <c r="H41" s="91"/>
      <c r="I41" s="101">
        <f>VLOOKUP(Z7,BD,37,0)</f>
        <v>0</v>
      </c>
      <c r="J41" s="91"/>
      <c r="K41" s="91"/>
      <c r="L41" s="94"/>
      <c r="M41" s="91"/>
      <c r="N41" s="91" t="s">
        <v>68</v>
      </c>
      <c r="O41" s="91"/>
      <c r="P41" s="91"/>
      <c r="Q41" s="91"/>
      <c r="R41" s="91"/>
      <c r="S41" s="91"/>
      <c r="T41" s="284">
        <f>VLOOKUP(Z7,BD,38,0)</f>
        <v>0</v>
      </c>
      <c r="U41" s="285"/>
      <c r="V41" s="285"/>
      <c r="W41" s="286"/>
    </row>
    <row r="42" spans="1:23" ht="10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4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4"/>
    </row>
    <row r="43" spans="1:23" ht="15.75">
      <c r="A43" s="91"/>
      <c r="B43" s="91" t="s">
        <v>54</v>
      </c>
      <c r="C43" s="91"/>
      <c r="D43" s="91"/>
      <c r="E43" s="91"/>
      <c r="F43" s="91"/>
      <c r="G43" s="91"/>
      <c r="H43" s="91"/>
      <c r="I43" s="284">
        <f>VLOOKUP(Z7,BD,39,0)</f>
        <v>0</v>
      </c>
      <c r="J43" s="285"/>
      <c r="K43" s="285"/>
      <c r="L43" s="285"/>
      <c r="M43" s="286"/>
      <c r="N43" s="91"/>
      <c r="O43" s="91"/>
      <c r="P43" s="91"/>
      <c r="Q43" s="91"/>
      <c r="R43" s="91"/>
      <c r="S43" s="91"/>
      <c r="T43" s="91"/>
      <c r="U43" s="91"/>
      <c r="V43" s="91"/>
      <c r="W43" s="94"/>
    </row>
    <row r="44" spans="1:23" ht="10.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4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4"/>
    </row>
    <row r="45" spans="1:23" ht="15.75">
      <c r="A45" s="91"/>
      <c r="B45" s="91" t="s">
        <v>55</v>
      </c>
      <c r="C45" s="91"/>
      <c r="D45" s="91"/>
      <c r="E45" s="91"/>
      <c r="F45" s="91"/>
      <c r="G45" s="91"/>
      <c r="H45" s="91"/>
      <c r="I45" s="296" t="str">
        <f>VLOOKUP(Z7,BD,40,0)</f>
        <v>Titulaire</v>
      </c>
      <c r="J45" s="297"/>
      <c r="K45" s="297"/>
      <c r="L45" s="297"/>
      <c r="M45" s="298"/>
      <c r="N45" s="91"/>
      <c r="O45" s="91"/>
      <c r="P45" s="91"/>
      <c r="Q45" s="91"/>
      <c r="R45" s="91"/>
      <c r="S45" s="91"/>
      <c r="T45" s="91"/>
      <c r="U45" s="91"/>
      <c r="V45" s="91"/>
      <c r="W45" s="94"/>
    </row>
    <row r="46" spans="1:23" ht="10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4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4"/>
    </row>
    <row r="47" spans="1:23" ht="15.75">
      <c r="A47" s="91"/>
      <c r="B47" s="91" t="s">
        <v>56</v>
      </c>
      <c r="C47" s="91"/>
      <c r="D47" s="91"/>
      <c r="E47" s="91"/>
      <c r="F47" s="91"/>
      <c r="G47" s="91"/>
      <c r="H47" s="91"/>
      <c r="I47" s="91"/>
      <c r="J47" s="91"/>
      <c r="K47" s="284">
        <f>VLOOKUP(Z7,BD,41,0)</f>
        <v>0</v>
      </c>
      <c r="L47" s="285"/>
      <c r="M47" s="285"/>
      <c r="N47" s="285"/>
      <c r="O47" s="286"/>
      <c r="P47" s="91"/>
      <c r="Q47" s="91"/>
      <c r="R47" s="91"/>
      <c r="S47" s="91"/>
      <c r="T47" s="91"/>
      <c r="U47" s="91"/>
      <c r="V47" s="91"/>
      <c r="W47" s="94"/>
    </row>
    <row r="48" spans="1:23" ht="10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4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4"/>
    </row>
    <row r="49" spans="1:23" ht="15.75">
      <c r="A49" s="91"/>
      <c r="B49" s="91" t="s">
        <v>57</v>
      </c>
      <c r="C49" s="91"/>
      <c r="D49" s="91"/>
      <c r="E49" s="91"/>
      <c r="F49" s="91"/>
      <c r="G49" s="91"/>
      <c r="H49" s="91"/>
      <c r="I49" s="296" t="str">
        <f>VLOOKUP(Z7,BD,42,0)</f>
        <v>Actif / 10</v>
      </c>
      <c r="J49" s="297"/>
      <c r="K49" s="297"/>
      <c r="L49" s="297"/>
      <c r="M49" s="297"/>
      <c r="N49" s="297"/>
      <c r="O49" s="298"/>
      <c r="P49" s="91"/>
      <c r="Q49" s="91"/>
      <c r="R49" s="91"/>
      <c r="S49" s="91"/>
      <c r="T49" s="91"/>
      <c r="U49" s="91"/>
      <c r="V49" s="91"/>
      <c r="W49" s="94"/>
    </row>
    <row r="50" spans="1:23" ht="10.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4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4"/>
    </row>
    <row r="51" spans="1:23" ht="15.75">
      <c r="A51" s="91"/>
      <c r="B51" s="91" t="s">
        <v>58</v>
      </c>
      <c r="C51" s="91"/>
      <c r="D51" s="91"/>
      <c r="E51" s="91"/>
      <c r="F51" s="91"/>
      <c r="G51" s="91"/>
      <c r="H51" s="91"/>
      <c r="I51" s="284">
        <f>VLOOKUP(Z7,BD,43,0)</f>
        <v>0</v>
      </c>
      <c r="J51" s="285"/>
      <c r="K51" s="285"/>
      <c r="L51" s="285"/>
      <c r="M51" s="286"/>
      <c r="N51" s="91"/>
      <c r="O51" s="91"/>
      <c r="P51" s="91"/>
      <c r="Q51" s="91"/>
      <c r="R51" s="91"/>
      <c r="S51" s="91"/>
      <c r="T51" s="91"/>
      <c r="U51" s="91"/>
      <c r="V51" s="91"/>
      <c r="W51" s="94"/>
    </row>
    <row r="52" spans="1:23" ht="10.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4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4"/>
    </row>
    <row r="53" spans="1:23" s="108" customFormat="1" ht="15.75">
      <c r="A53" s="290" t="s">
        <v>164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2"/>
    </row>
    <row r="54" spans="1:23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4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4"/>
    </row>
    <row r="55" spans="1:23" ht="15.75">
      <c r="A55" s="89"/>
      <c r="B55" s="89" t="s">
        <v>60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287">
        <f>VLOOKUP(Z7,BD,44,0)</f>
        <v>0</v>
      </c>
      <c r="O55" s="288"/>
      <c r="P55" s="288"/>
      <c r="Q55" s="288"/>
      <c r="R55" s="288"/>
      <c r="S55" s="288"/>
      <c r="T55" s="288"/>
      <c r="U55" s="288"/>
      <c r="V55" s="288"/>
      <c r="W55" s="289"/>
    </row>
    <row r="56" spans="1:23" ht="10.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4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4"/>
    </row>
    <row r="57" spans="1:23" ht="15.75">
      <c r="A57" s="89"/>
      <c r="B57" s="89" t="s">
        <v>61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284">
        <f>VLOOKUP(Z7,BD,45,0)</f>
        <v>0</v>
      </c>
      <c r="T57" s="285"/>
      <c r="U57" s="285"/>
      <c r="V57" s="286"/>
      <c r="W57" s="89"/>
    </row>
    <row r="58" spans="1:23" ht="10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4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4"/>
    </row>
    <row r="59" spans="1:23" ht="15.75">
      <c r="A59" s="89"/>
      <c r="B59" s="89" t="s">
        <v>62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287" t="str">
        <f>VLOOKUP(Z7,BD,46,0)</f>
        <v>Diplôme CFI</v>
      </c>
      <c r="O59" s="288"/>
      <c r="P59" s="288"/>
      <c r="Q59" s="288"/>
      <c r="R59" s="288"/>
      <c r="S59" s="288"/>
      <c r="T59" s="288"/>
      <c r="U59" s="288"/>
      <c r="V59" s="288"/>
      <c r="W59" s="289"/>
    </row>
    <row r="60" spans="1:23" ht="10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4"/>
      <c r="M60" s="91"/>
      <c r="N60" s="93"/>
      <c r="O60" s="93"/>
      <c r="P60" s="93"/>
      <c r="Q60" s="93"/>
      <c r="R60" s="93"/>
      <c r="S60" s="93"/>
      <c r="T60" s="93"/>
      <c r="U60" s="93"/>
      <c r="V60" s="93"/>
      <c r="W60" s="95"/>
    </row>
    <row r="61" spans="1:23" ht="15.75">
      <c r="A61" s="89"/>
      <c r="B61" s="89" t="s">
        <v>63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287">
        <f>VLOOKUP(Z7,BD,47,0)</f>
        <v>0</v>
      </c>
      <c r="O61" s="288"/>
      <c r="P61" s="288"/>
      <c r="Q61" s="288"/>
      <c r="R61" s="288"/>
      <c r="S61" s="288"/>
      <c r="T61" s="288"/>
      <c r="U61" s="288"/>
      <c r="V61" s="288"/>
      <c r="W61" s="289"/>
    </row>
    <row r="62" spans="1:23" ht="10.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4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4"/>
    </row>
    <row r="63" spans="1:23" ht="15.75">
      <c r="A63" s="89"/>
      <c r="B63" s="89" t="s">
        <v>64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284">
        <f>VLOOKUP(Z7,BD,48,0)</f>
        <v>0</v>
      </c>
      <c r="T63" s="285"/>
      <c r="U63" s="285"/>
      <c r="V63" s="286"/>
      <c r="W63" s="89"/>
    </row>
    <row r="64" spans="1:23" ht="10.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4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4"/>
    </row>
    <row r="65" spans="1:23" ht="15.75">
      <c r="A65" s="89"/>
      <c r="B65" s="89" t="s">
        <v>65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287">
        <f>VLOOKUP(Z7,BD,49,0)</f>
        <v>0</v>
      </c>
      <c r="O65" s="288"/>
      <c r="P65" s="288"/>
      <c r="Q65" s="288"/>
      <c r="R65" s="288"/>
      <c r="S65" s="288"/>
      <c r="T65" s="288"/>
      <c r="U65" s="288"/>
      <c r="V65" s="288"/>
      <c r="W65" s="289"/>
    </row>
    <row r="66" spans="1:23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102"/>
      <c r="O66" s="102"/>
      <c r="P66" s="102"/>
      <c r="Q66" s="102"/>
      <c r="R66" s="102"/>
      <c r="S66" s="102"/>
      <c r="T66" s="102"/>
      <c r="U66" s="102"/>
      <c r="V66" s="102"/>
      <c r="W66" s="102"/>
    </row>
    <row r="67" spans="1:23" ht="12.7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102"/>
      <c r="O67" s="102"/>
      <c r="P67" s="102"/>
      <c r="Q67" s="102"/>
      <c r="R67" s="102"/>
      <c r="S67" s="102"/>
      <c r="T67" s="102"/>
      <c r="U67" s="102"/>
      <c r="V67" s="102"/>
      <c r="W67" s="102"/>
    </row>
    <row r="68" spans="1:23" s="108" customFormat="1" ht="15.75">
      <c r="A68" s="112" t="s">
        <v>234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3" t="s">
        <v>231</v>
      </c>
    </row>
    <row r="69" spans="1:23" s="111" customFormat="1" ht="14.25">
      <c r="A69" s="175" t="s">
        <v>235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5" t="s">
        <v>236</v>
      </c>
    </row>
    <row r="70" spans="1:23" s="108" customFormat="1" ht="9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10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</row>
    <row r="71" spans="1:23" s="108" customFormat="1" ht="15.75">
      <c r="A71" s="290" t="s">
        <v>165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2"/>
    </row>
    <row r="72" spans="1:23" ht="9" customHeight="1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4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4"/>
    </row>
    <row r="73" spans="1:23" ht="12.75">
      <c r="A73" s="91"/>
      <c r="B73" s="91" t="s">
        <v>112</v>
      </c>
      <c r="C73" s="91"/>
      <c r="D73" s="91"/>
      <c r="E73" s="91"/>
      <c r="F73" s="91"/>
      <c r="G73" s="91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1:23" ht="10.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4"/>
      <c r="M74" s="91"/>
      <c r="N74" s="91"/>
      <c r="O74" s="91"/>
      <c r="P74" s="93"/>
      <c r="Q74" s="91"/>
      <c r="R74" s="91"/>
      <c r="S74" s="91"/>
      <c r="T74" s="91"/>
      <c r="U74" s="91"/>
      <c r="V74" s="91"/>
      <c r="W74" s="94"/>
    </row>
    <row r="75" spans="1:23" ht="15.75">
      <c r="A75" s="91"/>
      <c r="B75" s="91" t="s">
        <v>113</v>
      </c>
      <c r="C75" s="91"/>
      <c r="D75" s="91"/>
      <c r="E75" s="91"/>
      <c r="F75" s="91"/>
      <c r="G75" s="91"/>
      <c r="H75" s="91"/>
      <c r="I75" s="89"/>
      <c r="J75" s="89"/>
      <c r="K75" s="89"/>
      <c r="L75" s="89"/>
      <c r="M75" s="89"/>
      <c r="N75" s="287">
        <f>VLOOKUP(Z7,BD,50,0)</f>
        <v>0</v>
      </c>
      <c r="O75" s="288"/>
      <c r="P75" s="288"/>
      <c r="Q75" s="289"/>
      <c r="R75" s="293" t="s">
        <v>114</v>
      </c>
      <c r="S75" s="295"/>
      <c r="T75" s="287">
        <f>VLOOKUP(Z7,BD,51,0)</f>
        <v>0</v>
      </c>
      <c r="U75" s="288"/>
      <c r="V75" s="288"/>
      <c r="W75" s="289"/>
    </row>
    <row r="76" spans="1:23" ht="10.5" customHeight="1">
      <c r="A76" s="91"/>
      <c r="B76" s="91"/>
      <c r="C76" s="91"/>
      <c r="D76" s="91"/>
      <c r="E76" s="91"/>
      <c r="F76" s="91"/>
      <c r="G76" s="91"/>
      <c r="H76" s="91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1:23" ht="15.75">
      <c r="A77" s="91"/>
      <c r="B77" s="103" t="s">
        <v>115</v>
      </c>
      <c r="C77" s="91"/>
      <c r="D77" s="91"/>
      <c r="E77" s="91"/>
      <c r="F77" s="91"/>
      <c r="G77" s="91"/>
      <c r="H77" s="91"/>
      <c r="I77" s="89"/>
      <c r="J77" s="89"/>
      <c r="K77" s="89"/>
      <c r="L77" s="89"/>
      <c r="M77" s="89"/>
      <c r="N77" s="287">
        <f>VLOOKUP(Z7,BD,52,0)</f>
        <v>0</v>
      </c>
      <c r="O77" s="288"/>
      <c r="P77" s="288"/>
      <c r="Q77" s="288"/>
      <c r="R77" s="288"/>
      <c r="S77" s="288"/>
      <c r="T77" s="288"/>
      <c r="U77" s="288"/>
      <c r="V77" s="288"/>
      <c r="W77" s="289"/>
    </row>
    <row r="78" spans="1:23" ht="10.5" customHeight="1">
      <c r="A78" s="91"/>
      <c r="B78" s="91"/>
      <c r="C78" s="91"/>
      <c r="D78" s="91"/>
      <c r="E78" s="91"/>
      <c r="F78" s="91"/>
      <c r="G78" s="91"/>
      <c r="H78" s="91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1:23" ht="15.75">
      <c r="A79" s="91"/>
      <c r="B79" s="103" t="s">
        <v>116</v>
      </c>
      <c r="C79" s="91"/>
      <c r="D79" s="91"/>
      <c r="E79" s="91"/>
      <c r="F79" s="91"/>
      <c r="G79" s="91"/>
      <c r="H79" s="91"/>
      <c r="I79" s="89"/>
      <c r="J79" s="89"/>
      <c r="K79" s="89"/>
      <c r="L79" s="89"/>
      <c r="M79" s="89"/>
      <c r="N79" s="287">
        <f>VLOOKUP(Z7,BD,53,0)</f>
        <v>0</v>
      </c>
      <c r="O79" s="288"/>
      <c r="P79" s="288"/>
      <c r="Q79" s="288"/>
      <c r="R79" s="288"/>
      <c r="S79" s="288"/>
      <c r="T79" s="288"/>
      <c r="U79" s="288"/>
      <c r="V79" s="288"/>
      <c r="W79" s="289"/>
    </row>
    <row r="80" spans="1:23" ht="10.5" customHeight="1">
      <c r="A80" s="91"/>
      <c r="B80" s="91"/>
      <c r="C80" s="91"/>
      <c r="D80" s="91"/>
      <c r="E80" s="91"/>
      <c r="F80" s="91"/>
      <c r="G80" s="91"/>
      <c r="H80" s="91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1:23" ht="15.75">
      <c r="A81" s="91"/>
      <c r="B81" s="91" t="s">
        <v>117</v>
      </c>
      <c r="C81" s="91"/>
      <c r="D81" s="91"/>
      <c r="E81" s="91"/>
      <c r="F81" s="91"/>
      <c r="G81" s="91"/>
      <c r="H81" s="91"/>
      <c r="I81" s="89"/>
      <c r="J81" s="89"/>
      <c r="K81" s="89"/>
      <c r="L81" s="89"/>
      <c r="M81" s="89"/>
      <c r="N81" s="284">
        <f>VLOOKUP(Z7,BD,54,0)</f>
        <v>0</v>
      </c>
      <c r="O81" s="285"/>
      <c r="P81" s="285"/>
      <c r="Q81" s="286"/>
      <c r="R81" s="89"/>
      <c r="S81" s="89"/>
      <c r="T81" s="89"/>
      <c r="U81" s="89"/>
      <c r="V81" s="89"/>
      <c r="W81" s="89"/>
    </row>
    <row r="82" spans="1:23" ht="10.5" customHeight="1">
      <c r="A82" s="91"/>
      <c r="B82" s="91"/>
      <c r="C82" s="91"/>
      <c r="D82" s="91"/>
      <c r="E82" s="91"/>
      <c r="F82" s="91"/>
      <c r="G82" s="91"/>
      <c r="H82" s="91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1:23" ht="15.75">
      <c r="A83" s="91"/>
      <c r="B83" s="91" t="s">
        <v>118</v>
      </c>
      <c r="C83" s="91"/>
      <c r="D83" s="91"/>
      <c r="E83" s="91"/>
      <c r="F83" s="91"/>
      <c r="G83" s="91"/>
      <c r="H83" s="91"/>
      <c r="I83" s="89"/>
      <c r="J83" s="89"/>
      <c r="K83" s="89"/>
      <c r="L83" s="89"/>
      <c r="M83" s="89"/>
      <c r="N83" s="287">
        <f>VLOOKUP(Z7,BD,55,0)</f>
        <v>0</v>
      </c>
      <c r="O83" s="288"/>
      <c r="P83" s="288"/>
      <c r="Q83" s="288"/>
      <c r="R83" s="288"/>
      <c r="S83" s="288"/>
      <c r="T83" s="288"/>
      <c r="U83" s="288"/>
      <c r="V83" s="288"/>
      <c r="W83" s="289"/>
    </row>
    <row r="84" spans="1:23" ht="10.5" customHeight="1">
      <c r="A84" s="91"/>
      <c r="B84" s="91"/>
      <c r="C84" s="91"/>
      <c r="D84" s="91"/>
      <c r="E84" s="91"/>
      <c r="F84" s="91"/>
      <c r="G84" s="91"/>
      <c r="H84" s="91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1:23" ht="15.75">
      <c r="A85" s="91"/>
      <c r="B85" s="103" t="s">
        <v>119</v>
      </c>
      <c r="C85" s="91"/>
      <c r="D85" s="91"/>
      <c r="E85" s="91"/>
      <c r="F85" s="91"/>
      <c r="G85" s="91"/>
      <c r="H85" s="91"/>
      <c r="J85" s="284">
        <f>VLOOKUP(Z7,BD,56,0)</f>
        <v>0</v>
      </c>
      <c r="K85" s="285"/>
      <c r="L85" s="286"/>
      <c r="N85" s="89" t="s">
        <v>120</v>
      </c>
      <c r="O85" s="89"/>
      <c r="P85" s="89"/>
      <c r="Q85" s="89"/>
      <c r="R85" s="89"/>
      <c r="S85" s="89"/>
      <c r="T85" s="89"/>
      <c r="U85" s="284">
        <f>VLOOKUP(Z7,BD,57,0)</f>
        <v>0</v>
      </c>
      <c r="V85" s="285"/>
      <c r="W85" s="286"/>
    </row>
    <row r="86" spans="1:23" ht="12.75">
      <c r="A86" s="91"/>
      <c r="B86" s="91"/>
      <c r="C86" s="91"/>
      <c r="D86" s="91"/>
      <c r="E86" s="91"/>
      <c r="F86" s="91"/>
      <c r="G86" s="91"/>
      <c r="H86" s="91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1:23" ht="15.75">
      <c r="A87" s="91"/>
      <c r="B87" s="89" t="s">
        <v>121</v>
      </c>
      <c r="C87" s="91"/>
      <c r="D87" s="91"/>
      <c r="E87" s="91"/>
      <c r="F87" s="91"/>
      <c r="G87" s="91"/>
      <c r="H87" s="91"/>
      <c r="I87" s="89"/>
      <c r="J87" s="89"/>
      <c r="K87" s="89"/>
      <c r="L87" s="89"/>
      <c r="M87" s="89"/>
      <c r="N87" s="284">
        <f>VLOOKUP(Z7,BD,58,0)</f>
        <v>0</v>
      </c>
      <c r="O87" s="285"/>
      <c r="P87" s="285"/>
      <c r="Q87" s="286"/>
      <c r="R87" s="89"/>
      <c r="S87" s="89"/>
      <c r="T87" s="89"/>
      <c r="U87" s="89"/>
      <c r="V87" s="89"/>
      <c r="W87" s="89"/>
    </row>
    <row r="88" spans="1:23" ht="12.75">
      <c r="A88" s="91"/>
      <c r="B88" s="91"/>
      <c r="C88" s="91"/>
      <c r="D88" s="91"/>
      <c r="E88" s="91"/>
      <c r="F88" s="91"/>
      <c r="G88" s="91"/>
      <c r="H88" s="91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1:23" ht="15.75">
      <c r="A89" s="91"/>
      <c r="B89" s="91" t="s">
        <v>122</v>
      </c>
      <c r="C89" s="91"/>
      <c r="D89" s="91"/>
      <c r="E89" s="287">
        <f>VLOOKUP(Z7,BD,59,0)</f>
        <v>0</v>
      </c>
      <c r="F89" s="288"/>
      <c r="G89" s="288"/>
      <c r="H89" s="288"/>
      <c r="I89" s="288"/>
      <c r="J89" s="289"/>
      <c r="K89" s="91" t="s">
        <v>123</v>
      </c>
      <c r="L89" s="89"/>
      <c r="M89" s="89"/>
      <c r="N89" s="89"/>
      <c r="O89" s="89"/>
      <c r="P89" s="89"/>
      <c r="Q89" s="89"/>
      <c r="R89" s="89"/>
      <c r="S89" s="89"/>
      <c r="T89" s="89"/>
      <c r="U89" s="284">
        <f>VLOOKUP(Z7,BD,60,0)</f>
        <v>0</v>
      </c>
      <c r="V89" s="285"/>
      <c r="W89" s="286"/>
    </row>
    <row r="90" spans="1:23" ht="12.75">
      <c r="A90" s="91"/>
      <c r="B90" s="91"/>
      <c r="C90" s="91"/>
      <c r="D90" s="91"/>
      <c r="E90" s="91"/>
      <c r="F90" s="91"/>
      <c r="G90" s="91"/>
      <c r="H90" s="91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1:23" ht="15.75">
      <c r="A91" s="91"/>
      <c r="B91" s="104" t="s">
        <v>124</v>
      </c>
      <c r="C91" s="91"/>
      <c r="D91" s="91"/>
      <c r="E91" s="91"/>
      <c r="F91" s="91"/>
      <c r="G91" s="287" t="str">
        <f>VLOOKUP(Z7,BD,70,0)</f>
        <v>الإبتدائي</v>
      </c>
      <c r="H91" s="288"/>
      <c r="I91" s="288"/>
      <c r="J91" s="288"/>
      <c r="K91" s="2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1:23" ht="12.75">
      <c r="A92" s="91"/>
      <c r="B92" s="91"/>
      <c r="C92" s="91"/>
      <c r="D92" s="91"/>
      <c r="E92" s="91"/>
      <c r="F92" s="91"/>
      <c r="G92" s="91"/>
      <c r="H92" s="91"/>
      <c r="I92" s="89"/>
      <c r="J92" s="89"/>
      <c r="K92" s="89"/>
      <c r="L92" s="90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1:23" ht="22.5" customHeight="1">
      <c r="A93" s="91"/>
      <c r="B93" s="327" t="s">
        <v>125</v>
      </c>
      <c r="C93" s="328"/>
      <c r="D93" s="329"/>
      <c r="E93" s="327" t="s">
        <v>126</v>
      </c>
      <c r="F93" s="328"/>
      <c r="G93" s="329"/>
      <c r="H93" s="338" t="s">
        <v>127</v>
      </c>
      <c r="I93" s="339"/>
      <c r="J93" s="339"/>
      <c r="K93" s="340"/>
      <c r="L93" s="327" t="s">
        <v>128</v>
      </c>
      <c r="M93" s="328"/>
      <c r="N93" s="328"/>
      <c r="O93" s="328"/>
      <c r="P93" s="332" t="s">
        <v>129</v>
      </c>
      <c r="Q93" s="334"/>
      <c r="R93" s="327" t="s">
        <v>130</v>
      </c>
      <c r="S93" s="328"/>
      <c r="T93" s="329"/>
      <c r="U93" s="327" t="s">
        <v>131</v>
      </c>
      <c r="V93" s="328"/>
      <c r="W93" s="329"/>
    </row>
    <row r="94" spans="1:23" ht="12.75">
      <c r="A94" s="91"/>
      <c r="B94" s="330" t="s">
        <v>132</v>
      </c>
      <c r="C94" s="316"/>
      <c r="D94" s="331"/>
      <c r="E94" s="330" t="s">
        <v>133</v>
      </c>
      <c r="F94" s="316"/>
      <c r="G94" s="331"/>
      <c r="H94" s="330" t="s">
        <v>134</v>
      </c>
      <c r="I94" s="316"/>
      <c r="J94" s="316"/>
      <c r="K94" s="316"/>
      <c r="L94" s="330" t="s">
        <v>135</v>
      </c>
      <c r="M94" s="316"/>
      <c r="N94" s="316"/>
      <c r="O94" s="316"/>
      <c r="P94" s="330" t="s">
        <v>136</v>
      </c>
      <c r="Q94" s="331"/>
      <c r="R94" s="330" t="s">
        <v>137</v>
      </c>
      <c r="S94" s="316"/>
      <c r="T94" s="331"/>
      <c r="U94" s="330" t="s">
        <v>138</v>
      </c>
      <c r="V94" s="316"/>
      <c r="W94" s="331"/>
    </row>
    <row r="95" spans="1:23" ht="12.75">
      <c r="A95" s="89"/>
      <c r="B95" s="321" t="str">
        <f>VLOOKUP(Z7,BD,70,0)</f>
        <v>الإبتدائي</v>
      </c>
      <c r="C95" s="322"/>
      <c r="D95" s="323"/>
      <c r="E95" s="321"/>
      <c r="F95" s="322"/>
      <c r="G95" s="323"/>
      <c r="H95" s="318" t="str">
        <f>VLOOKUP(Z7,BD,61,0)</f>
        <v>عمومي</v>
      </c>
      <c r="I95" s="320"/>
      <c r="J95" s="320"/>
      <c r="K95" s="319"/>
      <c r="L95" s="318"/>
      <c r="M95" s="320"/>
      <c r="N95" s="320"/>
      <c r="O95" s="319"/>
      <c r="P95" s="318">
        <f>'Q11'!I41</f>
        <v>0</v>
      </c>
      <c r="Q95" s="319"/>
      <c r="R95" s="318">
        <f>'Q11'!D41</f>
        <v>30</v>
      </c>
      <c r="S95" s="320"/>
      <c r="T95" s="319"/>
      <c r="U95" s="318"/>
      <c r="V95" s="320"/>
      <c r="W95" s="319"/>
    </row>
    <row r="96" spans="1:23" ht="12.75">
      <c r="A96" s="89"/>
      <c r="B96" s="321"/>
      <c r="C96" s="322"/>
      <c r="D96" s="323"/>
      <c r="E96" s="321"/>
      <c r="F96" s="322"/>
      <c r="G96" s="323"/>
      <c r="H96" s="318"/>
      <c r="I96" s="320"/>
      <c r="J96" s="320"/>
      <c r="K96" s="319"/>
      <c r="L96" s="318"/>
      <c r="M96" s="320"/>
      <c r="N96" s="320"/>
      <c r="O96" s="319"/>
      <c r="P96" s="318"/>
      <c r="Q96" s="319"/>
      <c r="R96" s="318"/>
      <c r="S96" s="320"/>
      <c r="T96" s="319"/>
      <c r="U96" s="318"/>
      <c r="V96" s="320"/>
      <c r="W96" s="319"/>
    </row>
    <row r="97" spans="1:23" ht="12.75">
      <c r="A97" s="89"/>
      <c r="B97" s="321"/>
      <c r="C97" s="322"/>
      <c r="D97" s="323"/>
      <c r="E97" s="321"/>
      <c r="F97" s="322"/>
      <c r="G97" s="323"/>
      <c r="H97" s="318"/>
      <c r="I97" s="320"/>
      <c r="J97" s="320"/>
      <c r="K97" s="319"/>
      <c r="L97" s="318"/>
      <c r="M97" s="320"/>
      <c r="N97" s="320"/>
      <c r="O97" s="319"/>
      <c r="P97" s="318"/>
      <c r="Q97" s="319"/>
      <c r="R97" s="318"/>
      <c r="S97" s="320"/>
      <c r="T97" s="319"/>
      <c r="U97" s="318"/>
      <c r="V97" s="320"/>
      <c r="W97" s="319"/>
    </row>
    <row r="98" spans="1:23" ht="12.75">
      <c r="A98" s="89"/>
      <c r="B98" s="321"/>
      <c r="C98" s="322"/>
      <c r="D98" s="323"/>
      <c r="E98" s="321"/>
      <c r="F98" s="322"/>
      <c r="G98" s="323"/>
      <c r="H98" s="318"/>
      <c r="I98" s="320"/>
      <c r="J98" s="320"/>
      <c r="K98" s="319"/>
      <c r="L98" s="318"/>
      <c r="M98" s="320"/>
      <c r="N98" s="320"/>
      <c r="O98" s="319"/>
      <c r="P98" s="318"/>
      <c r="Q98" s="319"/>
      <c r="R98" s="318"/>
      <c r="S98" s="320"/>
      <c r="T98" s="319"/>
      <c r="U98" s="318"/>
      <c r="V98" s="320"/>
      <c r="W98" s="319"/>
    </row>
    <row r="99" spans="1:23" ht="12.75">
      <c r="A99" s="89"/>
      <c r="B99" s="321"/>
      <c r="C99" s="322"/>
      <c r="D99" s="323"/>
      <c r="E99" s="321"/>
      <c r="F99" s="322"/>
      <c r="G99" s="323"/>
      <c r="H99" s="318"/>
      <c r="I99" s="320"/>
      <c r="J99" s="320"/>
      <c r="K99" s="319"/>
      <c r="L99" s="318"/>
      <c r="M99" s="320"/>
      <c r="N99" s="320"/>
      <c r="O99" s="319"/>
      <c r="P99" s="318"/>
      <c r="Q99" s="319"/>
      <c r="R99" s="318"/>
      <c r="S99" s="320"/>
      <c r="T99" s="319"/>
      <c r="U99" s="318"/>
      <c r="V99" s="320"/>
      <c r="W99" s="319"/>
    </row>
    <row r="100" spans="1:23" ht="12.75">
      <c r="A100" s="89"/>
      <c r="B100" s="321"/>
      <c r="C100" s="322"/>
      <c r="D100" s="323"/>
      <c r="E100" s="321"/>
      <c r="F100" s="322"/>
      <c r="G100" s="323"/>
      <c r="H100" s="318"/>
      <c r="I100" s="320"/>
      <c r="J100" s="320"/>
      <c r="K100" s="319"/>
      <c r="L100" s="318"/>
      <c r="M100" s="320"/>
      <c r="N100" s="320"/>
      <c r="O100" s="319"/>
      <c r="P100" s="318"/>
      <c r="Q100" s="319"/>
      <c r="R100" s="318"/>
      <c r="S100" s="320"/>
      <c r="T100" s="319"/>
      <c r="U100" s="318"/>
      <c r="V100" s="320"/>
      <c r="W100" s="319"/>
    </row>
    <row r="101" spans="1:23" ht="8.25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90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1:23" ht="12.75">
      <c r="A102" s="335" t="s">
        <v>139</v>
      </c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7"/>
    </row>
    <row r="103" spans="1:23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4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4"/>
    </row>
    <row r="104" spans="1:23" ht="15.75">
      <c r="A104" s="91"/>
      <c r="B104" s="91" t="s">
        <v>113</v>
      </c>
      <c r="C104" s="91"/>
      <c r="D104" s="91"/>
      <c r="E104" s="91"/>
      <c r="F104" s="91"/>
      <c r="G104" s="91"/>
      <c r="H104" s="91"/>
      <c r="I104" s="89"/>
      <c r="J104" s="89"/>
      <c r="K104" s="89"/>
      <c r="L104" s="89"/>
      <c r="M104" s="89"/>
      <c r="N104" s="287">
        <f>VLOOKUP(Z7,BD,62,0)</f>
        <v>0</v>
      </c>
      <c r="O104" s="288"/>
      <c r="P104" s="288"/>
      <c r="Q104" s="289"/>
      <c r="R104" s="293" t="s">
        <v>114</v>
      </c>
      <c r="S104" s="295"/>
      <c r="T104" s="287">
        <f>VLOOKUP(Z7,BD,63,0)</f>
        <v>0</v>
      </c>
      <c r="U104" s="288"/>
      <c r="V104" s="288"/>
      <c r="W104" s="289"/>
    </row>
    <row r="105" spans="1:23" ht="12.75">
      <c r="A105" s="91"/>
      <c r="B105" s="91"/>
      <c r="C105" s="91"/>
      <c r="D105" s="91"/>
      <c r="E105" s="91"/>
      <c r="F105" s="91"/>
      <c r="G105" s="91"/>
      <c r="H105" s="91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1:23" ht="15.75">
      <c r="A106" s="91"/>
      <c r="B106" s="103" t="s">
        <v>115</v>
      </c>
      <c r="C106" s="91"/>
      <c r="D106" s="91"/>
      <c r="E106" s="91"/>
      <c r="F106" s="91"/>
      <c r="G106" s="91"/>
      <c r="H106" s="91"/>
      <c r="I106" s="89"/>
      <c r="J106" s="89"/>
      <c r="K106" s="89"/>
      <c r="L106" s="89"/>
      <c r="M106" s="89"/>
      <c r="N106" s="287">
        <f>VLOOKUP(Z7,BD,64,0)</f>
        <v>0</v>
      </c>
      <c r="O106" s="288"/>
      <c r="P106" s="288"/>
      <c r="Q106" s="288"/>
      <c r="R106" s="288"/>
      <c r="S106" s="288"/>
      <c r="T106" s="288"/>
      <c r="U106" s="288"/>
      <c r="V106" s="288"/>
      <c r="W106" s="289"/>
    </row>
    <row r="107" spans="1:23" ht="12.75">
      <c r="A107" s="91"/>
      <c r="B107" s="91"/>
      <c r="C107" s="91"/>
      <c r="D107" s="91"/>
      <c r="E107" s="91"/>
      <c r="F107" s="91"/>
      <c r="G107" s="91"/>
      <c r="H107" s="91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1:23" ht="15.75">
      <c r="A108" s="91"/>
      <c r="B108" s="103" t="s">
        <v>116</v>
      </c>
      <c r="C108" s="91"/>
      <c r="D108" s="91"/>
      <c r="E108" s="91"/>
      <c r="F108" s="91"/>
      <c r="G108" s="91"/>
      <c r="H108" s="91"/>
      <c r="I108" s="89"/>
      <c r="J108" s="89"/>
      <c r="K108" s="89"/>
      <c r="L108" s="89"/>
      <c r="M108" s="89"/>
      <c r="N108" s="287">
        <f>VLOOKUP(Z7,BD,65,0)</f>
        <v>0</v>
      </c>
      <c r="O108" s="288"/>
      <c r="P108" s="288"/>
      <c r="Q108" s="288"/>
      <c r="R108" s="288"/>
      <c r="S108" s="288"/>
      <c r="T108" s="288"/>
      <c r="U108" s="288"/>
      <c r="V108" s="288"/>
      <c r="W108" s="289"/>
    </row>
    <row r="109" spans="1:23" ht="12.75">
      <c r="A109" s="91"/>
      <c r="B109" s="91"/>
      <c r="C109" s="91"/>
      <c r="D109" s="91"/>
      <c r="E109" s="91"/>
      <c r="F109" s="91"/>
      <c r="G109" s="91"/>
      <c r="H109" s="91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1:23" ht="15.75">
      <c r="A110" s="91"/>
      <c r="B110" s="91" t="s">
        <v>122</v>
      </c>
      <c r="C110" s="91"/>
      <c r="D110" s="91"/>
      <c r="E110" s="91"/>
      <c r="F110" s="105"/>
      <c r="G110" s="89"/>
      <c r="H110" s="89"/>
      <c r="I110" s="89"/>
      <c r="J110" s="89"/>
      <c r="K110" s="89"/>
      <c r="L110" s="89"/>
      <c r="M110" s="89"/>
      <c r="N110" s="287">
        <f>VLOOKUP(Z7,BD,66,0)</f>
        <v>0</v>
      </c>
      <c r="O110" s="288"/>
      <c r="P110" s="288"/>
      <c r="Q110" s="288"/>
      <c r="R110" s="288"/>
      <c r="S110" s="288"/>
      <c r="T110" s="288"/>
      <c r="U110" s="288"/>
      <c r="V110" s="288"/>
      <c r="W110" s="289"/>
    </row>
    <row r="111" spans="1:23" ht="12.75">
      <c r="A111" s="91"/>
      <c r="B111" s="91"/>
      <c r="C111" s="91"/>
      <c r="D111" s="91"/>
      <c r="E111" s="91"/>
      <c r="F111" s="91"/>
      <c r="G111" s="91"/>
      <c r="H111" s="91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1:23" ht="15.75">
      <c r="A112" s="91"/>
      <c r="B112" s="91" t="s">
        <v>118</v>
      </c>
      <c r="C112" s="91"/>
      <c r="D112" s="91"/>
      <c r="E112" s="91"/>
      <c r="F112" s="91"/>
      <c r="G112" s="91"/>
      <c r="H112" s="91"/>
      <c r="I112" s="89"/>
      <c r="J112" s="89"/>
      <c r="K112" s="89"/>
      <c r="L112" s="89"/>
      <c r="M112" s="89"/>
      <c r="N112" s="287">
        <f>VLOOKUP(Z7,BD,67,0)</f>
        <v>0</v>
      </c>
      <c r="O112" s="288"/>
      <c r="P112" s="288"/>
      <c r="Q112" s="288"/>
      <c r="R112" s="288"/>
      <c r="S112" s="288"/>
      <c r="T112" s="288"/>
      <c r="U112" s="288"/>
      <c r="V112" s="288"/>
      <c r="W112" s="289"/>
    </row>
    <row r="113" spans="1:23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1:23" ht="15.75">
      <c r="A114" s="89"/>
      <c r="B114" s="91" t="s">
        <v>140</v>
      </c>
      <c r="C114" s="89"/>
      <c r="D114" s="89"/>
      <c r="E114" s="89"/>
      <c r="F114" s="89"/>
      <c r="G114" s="284">
        <f>VLOOKUP(Z7,BD,68,0)</f>
        <v>0</v>
      </c>
      <c r="H114" s="285"/>
      <c r="I114" s="285"/>
      <c r="J114" s="286"/>
      <c r="K114" s="89"/>
      <c r="L114" s="89"/>
      <c r="M114" s="89"/>
      <c r="N114" s="89" t="s">
        <v>141</v>
      </c>
      <c r="O114" s="89"/>
      <c r="P114" s="89"/>
      <c r="Q114" s="284">
        <f>VLOOKUP(Z7,BD,69,0)</f>
        <v>0</v>
      </c>
      <c r="R114" s="285"/>
      <c r="S114" s="285"/>
      <c r="T114" s="286"/>
      <c r="U114" s="89"/>
      <c r="V114" s="89"/>
      <c r="W114" s="89"/>
    </row>
    <row r="115" spans="1:23" ht="9" customHeight="1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1:23" ht="12.75">
      <c r="A116" s="91"/>
      <c r="B116" s="327" t="s">
        <v>125</v>
      </c>
      <c r="C116" s="328"/>
      <c r="D116" s="329"/>
      <c r="E116" s="327" t="s">
        <v>126</v>
      </c>
      <c r="F116" s="328"/>
      <c r="G116" s="329"/>
      <c r="H116" s="332" t="s">
        <v>127</v>
      </c>
      <c r="I116" s="333"/>
      <c r="J116" s="333"/>
      <c r="K116" s="333"/>
      <c r="L116" s="327" t="s">
        <v>128</v>
      </c>
      <c r="M116" s="328"/>
      <c r="N116" s="328"/>
      <c r="O116" s="328"/>
      <c r="P116" s="332" t="s">
        <v>129</v>
      </c>
      <c r="Q116" s="334"/>
      <c r="R116" s="327" t="s">
        <v>130</v>
      </c>
      <c r="S116" s="328"/>
      <c r="T116" s="329"/>
      <c r="U116" s="327" t="s">
        <v>131</v>
      </c>
      <c r="V116" s="328"/>
      <c r="W116" s="329"/>
    </row>
    <row r="117" spans="1:23" ht="12.75">
      <c r="A117" s="91"/>
      <c r="B117" s="330" t="s">
        <v>132</v>
      </c>
      <c r="C117" s="316"/>
      <c r="D117" s="331"/>
      <c r="E117" s="330" t="s">
        <v>133</v>
      </c>
      <c r="F117" s="316"/>
      <c r="G117" s="331"/>
      <c r="H117" s="330" t="s">
        <v>134</v>
      </c>
      <c r="I117" s="316"/>
      <c r="J117" s="316"/>
      <c r="K117" s="316"/>
      <c r="L117" s="330" t="s">
        <v>135</v>
      </c>
      <c r="M117" s="316"/>
      <c r="N117" s="316"/>
      <c r="O117" s="316"/>
      <c r="P117" s="330" t="s">
        <v>136</v>
      </c>
      <c r="Q117" s="331"/>
      <c r="R117" s="330" t="s">
        <v>137</v>
      </c>
      <c r="S117" s="316"/>
      <c r="T117" s="331"/>
      <c r="U117" s="330" t="s">
        <v>138</v>
      </c>
      <c r="V117" s="316"/>
      <c r="W117" s="331"/>
    </row>
    <row r="118" spans="1:23" ht="12.75">
      <c r="A118" s="89"/>
      <c r="B118" s="321"/>
      <c r="C118" s="322"/>
      <c r="D118" s="323"/>
      <c r="E118" s="321"/>
      <c r="F118" s="322"/>
      <c r="G118" s="323"/>
      <c r="H118" s="318"/>
      <c r="I118" s="320"/>
      <c r="J118" s="320"/>
      <c r="K118" s="319"/>
      <c r="L118" s="324"/>
      <c r="M118" s="325"/>
      <c r="N118" s="325"/>
      <c r="O118" s="326"/>
      <c r="P118" s="318"/>
      <c r="Q118" s="319"/>
      <c r="R118" s="318"/>
      <c r="S118" s="320"/>
      <c r="T118" s="319"/>
      <c r="U118" s="318"/>
      <c r="V118" s="320"/>
      <c r="W118" s="319"/>
    </row>
    <row r="119" spans="1:23" ht="12.75">
      <c r="A119" s="89"/>
      <c r="B119" s="321"/>
      <c r="C119" s="322"/>
      <c r="D119" s="323"/>
      <c r="E119" s="321"/>
      <c r="F119" s="322"/>
      <c r="G119" s="323"/>
      <c r="H119" s="318"/>
      <c r="I119" s="320"/>
      <c r="J119" s="320"/>
      <c r="K119" s="319"/>
      <c r="L119" s="324"/>
      <c r="M119" s="325"/>
      <c r="N119" s="325"/>
      <c r="O119" s="326"/>
      <c r="P119" s="318"/>
      <c r="Q119" s="319"/>
      <c r="R119" s="318"/>
      <c r="S119" s="320"/>
      <c r="T119" s="319"/>
      <c r="U119" s="318"/>
      <c r="V119" s="320"/>
      <c r="W119" s="319"/>
    </row>
    <row r="120" spans="1:23" ht="12.75">
      <c r="A120" s="89"/>
      <c r="B120" s="321"/>
      <c r="C120" s="322"/>
      <c r="D120" s="323"/>
      <c r="E120" s="321"/>
      <c r="F120" s="322"/>
      <c r="G120" s="323"/>
      <c r="H120" s="318"/>
      <c r="I120" s="320"/>
      <c r="J120" s="320"/>
      <c r="K120" s="319"/>
      <c r="L120" s="324"/>
      <c r="M120" s="325"/>
      <c r="N120" s="325"/>
      <c r="O120" s="326"/>
      <c r="P120" s="318"/>
      <c r="Q120" s="319"/>
      <c r="R120" s="318"/>
      <c r="S120" s="320"/>
      <c r="T120" s="319"/>
      <c r="U120" s="318"/>
      <c r="V120" s="320"/>
      <c r="W120" s="319"/>
    </row>
    <row r="121" spans="1:23" ht="12.75">
      <c r="A121" s="89"/>
      <c r="B121" s="321"/>
      <c r="C121" s="322"/>
      <c r="D121" s="323"/>
      <c r="E121" s="321"/>
      <c r="F121" s="322"/>
      <c r="G121" s="323"/>
      <c r="H121" s="318"/>
      <c r="I121" s="320"/>
      <c r="J121" s="320"/>
      <c r="K121" s="319"/>
      <c r="L121" s="324"/>
      <c r="M121" s="325"/>
      <c r="N121" s="325"/>
      <c r="O121" s="326"/>
      <c r="P121" s="318"/>
      <c r="Q121" s="319"/>
      <c r="R121" s="318"/>
      <c r="S121" s="320"/>
      <c r="T121" s="319"/>
      <c r="U121" s="318"/>
      <c r="V121" s="320"/>
      <c r="W121" s="319"/>
    </row>
    <row r="122" spans="1:23" ht="12.75">
      <c r="A122" s="89"/>
      <c r="B122" s="321"/>
      <c r="C122" s="322"/>
      <c r="D122" s="323"/>
      <c r="E122" s="321"/>
      <c r="F122" s="322"/>
      <c r="G122" s="323"/>
      <c r="H122" s="318"/>
      <c r="I122" s="320"/>
      <c r="J122" s="320"/>
      <c r="K122" s="319"/>
      <c r="L122" s="324"/>
      <c r="M122" s="325"/>
      <c r="N122" s="325"/>
      <c r="O122" s="326"/>
      <c r="P122" s="318"/>
      <c r="Q122" s="319"/>
      <c r="R122" s="318"/>
      <c r="S122" s="320"/>
      <c r="T122" s="319"/>
      <c r="U122" s="318"/>
      <c r="V122" s="320"/>
      <c r="W122" s="319"/>
    </row>
    <row r="123" spans="1:23" ht="12.75">
      <c r="A123" s="89"/>
      <c r="B123" s="321"/>
      <c r="C123" s="322"/>
      <c r="D123" s="323"/>
      <c r="E123" s="321"/>
      <c r="F123" s="322"/>
      <c r="G123" s="323"/>
      <c r="H123" s="318"/>
      <c r="I123" s="320"/>
      <c r="J123" s="320"/>
      <c r="K123" s="319"/>
      <c r="L123" s="324"/>
      <c r="M123" s="325"/>
      <c r="N123" s="325"/>
      <c r="O123" s="326"/>
      <c r="P123" s="318"/>
      <c r="Q123" s="319"/>
      <c r="R123" s="318"/>
      <c r="S123" s="320"/>
      <c r="T123" s="319"/>
      <c r="U123" s="318"/>
      <c r="V123" s="320"/>
      <c r="W123" s="319"/>
    </row>
    <row r="124" spans="1:23" ht="13.5" thickBot="1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1:23" ht="12.75">
      <c r="A125" s="89"/>
      <c r="B125" s="89"/>
      <c r="C125" s="89"/>
      <c r="D125" s="309" t="s">
        <v>142</v>
      </c>
      <c r="E125" s="310"/>
      <c r="F125" s="310"/>
      <c r="G125" s="310"/>
      <c r="H125" s="310"/>
      <c r="I125" s="310"/>
      <c r="J125" s="310"/>
      <c r="K125" s="311"/>
      <c r="L125" s="89"/>
      <c r="M125" s="89"/>
      <c r="N125" s="89"/>
      <c r="O125" s="89"/>
      <c r="P125" s="309" t="s">
        <v>143</v>
      </c>
      <c r="Q125" s="310"/>
      <c r="R125" s="310"/>
      <c r="S125" s="310"/>
      <c r="T125" s="310"/>
      <c r="U125" s="311"/>
      <c r="V125" s="89"/>
      <c r="W125" s="89"/>
    </row>
    <row r="126" spans="1:23" ht="12.75">
      <c r="A126" s="89"/>
      <c r="B126" s="89"/>
      <c r="C126" s="89"/>
      <c r="D126" s="312" t="s">
        <v>144</v>
      </c>
      <c r="E126" s="313"/>
      <c r="F126" s="313"/>
      <c r="G126" s="313"/>
      <c r="H126" s="313"/>
      <c r="I126" s="313"/>
      <c r="J126" s="313"/>
      <c r="K126" s="314"/>
      <c r="L126" s="89"/>
      <c r="M126" s="89"/>
      <c r="N126" s="89"/>
      <c r="O126" s="89"/>
      <c r="P126" s="315" t="s">
        <v>145</v>
      </c>
      <c r="Q126" s="316"/>
      <c r="R126" s="316"/>
      <c r="S126" s="316"/>
      <c r="T126" s="316"/>
      <c r="U126" s="317"/>
      <c r="V126" s="89"/>
      <c r="W126" s="89"/>
    </row>
    <row r="127" spans="1:23" ht="15.75">
      <c r="A127" s="89"/>
      <c r="B127" s="89"/>
      <c r="C127" s="89"/>
      <c r="D127" s="299"/>
      <c r="E127" s="300"/>
      <c r="F127" s="300"/>
      <c r="G127" s="300"/>
      <c r="H127" s="300"/>
      <c r="I127" s="300"/>
      <c r="J127" s="300"/>
      <c r="K127" s="301"/>
      <c r="L127" s="89"/>
      <c r="M127" s="89"/>
      <c r="N127" s="89"/>
      <c r="O127" s="89"/>
      <c r="P127" s="308">
        <f>VLOOKUP(Z7,BD,5,0)</f>
        <v>0</v>
      </c>
      <c r="Q127" s="288"/>
      <c r="R127" s="288"/>
      <c r="S127" s="288">
        <f>VLOOKUP(Z7,BD,6,0)</f>
        <v>0</v>
      </c>
      <c r="T127" s="288"/>
      <c r="U127" s="307"/>
      <c r="V127" s="89"/>
      <c r="W127" s="89"/>
    </row>
    <row r="128" spans="1:23" ht="15.75">
      <c r="A128" s="89"/>
      <c r="B128" s="89"/>
      <c r="C128" s="89"/>
      <c r="D128" s="299"/>
      <c r="E128" s="300"/>
      <c r="F128" s="300"/>
      <c r="G128" s="300"/>
      <c r="H128" s="300"/>
      <c r="I128" s="300"/>
      <c r="J128" s="300"/>
      <c r="K128" s="301"/>
      <c r="L128" s="89"/>
      <c r="M128" s="89"/>
      <c r="N128" s="89"/>
      <c r="O128" s="89"/>
      <c r="P128" s="299" t="s">
        <v>146</v>
      </c>
      <c r="Q128" s="300"/>
      <c r="R128" s="305">
        <f>VLOOKUP(Z7,BD,4,0)</f>
        <v>0</v>
      </c>
      <c r="S128" s="305"/>
      <c r="T128" s="305"/>
      <c r="U128" s="306"/>
      <c r="V128" s="89"/>
      <c r="W128" s="89"/>
    </row>
    <row r="129" spans="1:23" ht="12.75">
      <c r="A129" s="89"/>
      <c r="B129" s="89"/>
      <c r="C129" s="89"/>
      <c r="D129" s="299"/>
      <c r="E129" s="300"/>
      <c r="F129" s="300"/>
      <c r="G129" s="300"/>
      <c r="H129" s="300"/>
      <c r="I129" s="300"/>
      <c r="J129" s="300"/>
      <c r="K129" s="301"/>
      <c r="L129" s="89"/>
      <c r="M129" s="89"/>
      <c r="N129" s="89"/>
      <c r="O129" s="89"/>
      <c r="P129" s="299"/>
      <c r="Q129" s="300"/>
      <c r="R129" s="300"/>
      <c r="S129" s="300"/>
      <c r="T129" s="300"/>
      <c r="U129" s="301"/>
      <c r="V129" s="89"/>
      <c r="W129" s="89"/>
    </row>
    <row r="130" spans="1:23" ht="21.75" customHeight="1">
      <c r="A130" s="89"/>
      <c r="B130" s="89"/>
      <c r="C130" s="89"/>
      <c r="D130" s="299"/>
      <c r="E130" s="300"/>
      <c r="F130" s="300"/>
      <c r="G130" s="300"/>
      <c r="H130" s="300"/>
      <c r="I130" s="300"/>
      <c r="J130" s="300"/>
      <c r="K130" s="301"/>
      <c r="L130" s="89"/>
      <c r="M130" s="89"/>
      <c r="N130" s="89"/>
      <c r="O130" s="89"/>
      <c r="P130" s="299"/>
      <c r="Q130" s="300"/>
      <c r="R130" s="300"/>
      <c r="S130" s="300"/>
      <c r="T130" s="300"/>
      <c r="U130" s="301"/>
      <c r="V130" s="89"/>
      <c r="W130" s="89"/>
    </row>
    <row r="131" spans="1:23" ht="15" customHeight="1" thickBot="1">
      <c r="A131" s="89"/>
      <c r="B131" s="89"/>
      <c r="C131" s="89"/>
      <c r="D131" s="302"/>
      <c r="E131" s="303"/>
      <c r="F131" s="303"/>
      <c r="G131" s="303"/>
      <c r="H131" s="303"/>
      <c r="I131" s="303"/>
      <c r="J131" s="303"/>
      <c r="K131" s="304"/>
      <c r="L131" s="89"/>
      <c r="M131" s="89"/>
      <c r="N131" s="89"/>
      <c r="O131" s="89"/>
      <c r="P131" s="302"/>
      <c r="Q131" s="303"/>
      <c r="R131" s="303"/>
      <c r="S131" s="303"/>
      <c r="T131" s="303"/>
      <c r="U131" s="304"/>
      <c r="V131" s="89"/>
      <c r="W131" s="89"/>
    </row>
  </sheetData>
  <sheetProtection selectLockedCells="1"/>
  <mergeCells count="213">
    <mergeCell ref="Z6:AB6"/>
    <mergeCell ref="N55:W55"/>
    <mergeCell ref="A29:W29"/>
    <mergeCell ref="Z7:AB7"/>
    <mergeCell ref="E9:G9"/>
    <mergeCell ref="B9:D9"/>
    <mergeCell ref="B11:D11"/>
    <mergeCell ref="E11:G11"/>
    <mergeCell ref="F13:G13"/>
    <mergeCell ref="B13:D13"/>
    <mergeCell ref="A5:W5"/>
    <mergeCell ref="B17:E17"/>
    <mergeCell ref="N17:S17"/>
    <mergeCell ref="S15:W15"/>
    <mergeCell ref="F35:N35"/>
    <mergeCell ref="F37:N37"/>
    <mergeCell ref="F17:G17"/>
    <mergeCell ref="S9:W9"/>
    <mergeCell ref="I11:M11"/>
    <mergeCell ref="N13:R13"/>
    <mergeCell ref="J7:M7"/>
    <mergeCell ref="I9:M9"/>
    <mergeCell ref="S13:W13"/>
    <mergeCell ref="O15:R15"/>
    <mergeCell ref="S7:W7"/>
    <mergeCell ref="I13:M13"/>
    <mergeCell ref="N7:R7"/>
    <mergeCell ref="S11:W11"/>
    <mergeCell ref="N9:R9"/>
    <mergeCell ref="N11:R11"/>
    <mergeCell ref="U21:W21"/>
    <mergeCell ref="Q21:T21"/>
    <mergeCell ref="I21:P21"/>
    <mergeCell ref="V19:W19"/>
    <mergeCell ref="I19:Q19"/>
    <mergeCell ref="I17:L17"/>
    <mergeCell ref="R19:U19"/>
    <mergeCell ref="T17:W17"/>
    <mergeCell ref="I33:M33"/>
    <mergeCell ref="I23:P23"/>
    <mergeCell ref="U23:W23"/>
    <mergeCell ref="Q23:T23"/>
    <mergeCell ref="T25:W25"/>
    <mergeCell ref="I31:M31"/>
    <mergeCell ref="T31:W31"/>
    <mergeCell ref="I27:N27"/>
    <mergeCell ref="T37:W37"/>
    <mergeCell ref="K47:O47"/>
    <mergeCell ref="I49:O49"/>
    <mergeCell ref="I45:M45"/>
    <mergeCell ref="I51:M51"/>
    <mergeCell ref="N75:Q75"/>
    <mergeCell ref="R75:S75"/>
    <mergeCell ref="T75:W75"/>
    <mergeCell ref="I39:M39"/>
    <mergeCell ref="T41:W41"/>
    <mergeCell ref="N77:W77"/>
    <mergeCell ref="U27:W27"/>
    <mergeCell ref="O27:T27"/>
    <mergeCell ref="N31:S31"/>
    <mergeCell ref="R93:T93"/>
    <mergeCell ref="U93:W93"/>
    <mergeCell ref="N87:Q87"/>
    <mergeCell ref="U89:W89"/>
    <mergeCell ref="N83:W83"/>
    <mergeCell ref="T35:W35"/>
    <mergeCell ref="E89:J89"/>
    <mergeCell ref="G91:K91"/>
    <mergeCell ref="B93:D93"/>
    <mergeCell ref="E93:G93"/>
    <mergeCell ref="H93:K93"/>
    <mergeCell ref="E94:G94"/>
    <mergeCell ref="H94:K94"/>
    <mergeCell ref="L94:O94"/>
    <mergeCell ref="L93:O93"/>
    <mergeCell ref="P93:Q93"/>
    <mergeCell ref="P94:Q94"/>
    <mergeCell ref="R94:T94"/>
    <mergeCell ref="U94:W94"/>
    <mergeCell ref="B95:D95"/>
    <mergeCell ref="E95:G95"/>
    <mergeCell ref="H95:K95"/>
    <mergeCell ref="P95:Q95"/>
    <mergeCell ref="R95:T95"/>
    <mergeCell ref="L95:M95"/>
    <mergeCell ref="N95:O95"/>
    <mergeCell ref="U95:W95"/>
    <mergeCell ref="B94:D94"/>
    <mergeCell ref="U96:W96"/>
    <mergeCell ref="B97:D97"/>
    <mergeCell ref="E97:G97"/>
    <mergeCell ref="H97:K97"/>
    <mergeCell ref="L97:O97"/>
    <mergeCell ref="P97:Q97"/>
    <mergeCell ref="R97:T97"/>
    <mergeCell ref="U97:W97"/>
    <mergeCell ref="B96:D96"/>
    <mergeCell ref="E96:G96"/>
    <mergeCell ref="B98:D98"/>
    <mergeCell ref="E98:G98"/>
    <mergeCell ref="H98:K98"/>
    <mergeCell ref="L98:O98"/>
    <mergeCell ref="P96:Q96"/>
    <mergeCell ref="R96:T96"/>
    <mergeCell ref="H96:K96"/>
    <mergeCell ref="L96:O96"/>
    <mergeCell ref="B99:D99"/>
    <mergeCell ref="E99:G99"/>
    <mergeCell ref="H99:K99"/>
    <mergeCell ref="L99:O99"/>
    <mergeCell ref="P99:Q99"/>
    <mergeCell ref="R99:T99"/>
    <mergeCell ref="E100:G100"/>
    <mergeCell ref="H100:K100"/>
    <mergeCell ref="L100:O100"/>
    <mergeCell ref="P98:Q98"/>
    <mergeCell ref="R98:T98"/>
    <mergeCell ref="U98:W98"/>
    <mergeCell ref="U99:W99"/>
    <mergeCell ref="P100:Q100"/>
    <mergeCell ref="R100:T100"/>
    <mergeCell ref="H116:K116"/>
    <mergeCell ref="L116:O116"/>
    <mergeCell ref="P116:Q116"/>
    <mergeCell ref="R116:T116"/>
    <mergeCell ref="U100:W100"/>
    <mergeCell ref="N104:Q104"/>
    <mergeCell ref="R104:S104"/>
    <mergeCell ref="T104:W104"/>
    <mergeCell ref="A102:W102"/>
    <mergeCell ref="B100:D100"/>
    <mergeCell ref="U116:W116"/>
    <mergeCell ref="B117:D117"/>
    <mergeCell ref="E117:G117"/>
    <mergeCell ref="H117:K117"/>
    <mergeCell ref="L117:O117"/>
    <mergeCell ref="P117:Q117"/>
    <mergeCell ref="R117:T117"/>
    <mergeCell ref="U117:W117"/>
    <mergeCell ref="B116:D116"/>
    <mergeCell ref="E116:G116"/>
    <mergeCell ref="U118:W118"/>
    <mergeCell ref="B119:D119"/>
    <mergeCell ref="E119:G119"/>
    <mergeCell ref="H119:K119"/>
    <mergeCell ref="L119:O119"/>
    <mergeCell ref="P119:Q119"/>
    <mergeCell ref="R119:T119"/>
    <mergeCell ref="U119:W119"/>
    <mergeCell ref="B118:D118"/>
    <mergeCell ref="E118:G118"/>
    <mergeCell ref="H120:K120"/>
    <mergeCell ref="L120:O120"/>
    <mergeCell ref="P118:Q118"/>
    <mergeCell ref="R118:T118"/>
    <mergeCell ref="H118:K118"/>
    <mergeCell ref="L118:O118"/>
    <mergeCell ref="P120:Q120"/>
    <mergeCell ref="R120:T120"/>
    <mergeCell ref="U120:W120"/>
    <mergeCell ref="B121:D121"/>
    <mergeCell ref="E121:G121"/>
    <mergeCell ref="H121:K121"/>
    <mergeCell ref="L121:O121"/>
    <mergeCell ref="P121:Q121"/>
    <mergeCell ref="R121:T121"/>
    <mergeCell ref="U121:W121"/>
    <mergeCell ref="B120:D120"/>
    <mergeCell ref="E120:G120"/>
    <mergeCell ref="L123:O123"/>
    <mergeCell ref="P123:Q123"/>
    <mergeCell ref="R123:T123"/>
    <mergeCell ref="U123:W123"/>
    <mergeCell ref="B122:D122"/>
    <mergeCell ref="E122:G122"/>
    <mergeCell ref="H122:K122"/>
    <mergeCell ref="L122:O122"/>
    <mergeCell ref="D125:K125"/>
    <mergeCell ref="P125:U125"/>
    <mergeCell ref="D126:K126"/>
    <mergeCell ref="P126:U126"/>
    <mergeCell ref="P122:Q122"/>
    <mergeCell ref="R122:T122"/>
    <mergeCell ref="U122:W122"/>
    <mergeCell ref="B123:D123"/>
    <mergeCell ref="E123:G123"/>
    <mergeCell ref="H123:K123"/>
    <mergeCell ref="D127:K131"/>
    <mergeCell ref="P128:Q128"/>
    <mergeCell ref="R128:U128"/>
    <mergeCell ref="P129:U131"/>
    <mergeCell ref="S127:U127"/>
    <mergeCell ref="P127:R127"/>
    <mergeCell ref="N39:R39"/>
    <mergeCell ref="I43:M43"/>
    <mergeCell ref="S39:W39"/>
    <mergeCell ref="A53:W53"/>
    <mergeCell ref="G114:J114"/>
    <mergeCell ref="Q114:T114"/>
    <mergeCell ref="N106:W106"/>
    <mergeCell ref="N108:W108"/>
    <mergeCell ref="N110:W110"/>
    <mergeCell ref="N112:W112"/>
    <mergeCell ref="J85:L85"/>
    <mergeCell ref="S57:V57"/>
    <mergeCell ref="S63:V63"/>
    <mergeCell ref="N81:Q81"/>
    <mergeCell ref="N79:W79"/>
    <mergeCell ref="N59:W59"/>
    <mergeCell ref="N61:W61"/>
    <mergeCell ref="N65:W65"/>
    <mergeCell ref="A71:W71"/>
    <mergeCell ref="U85:W85"/>
  </mergeCells>
  <printOptions horizontalCentered="1" verticalCentered="1"/>
  <pageMargins left="0" right="0" top="0" bottom="0" header="0" footer="0"/>
  <pageSetup fitToHeight="2" fitToWidth="2" horizontalDpi="600" verticalDpi="600" orientation="portrait" paperSize="9" scale="95" r:id="rId3"/>
  <rowBreaks count="1" manualBreakCount="1">
    <brk id="66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3"/>
  <sheetViews>
    <sheetView rightToLeft="1" zoomScalePageLayoutView="0" workbookViewId="0" topLeftCell="A3">
      <selection activeCell="I19" sqref="I19"/>
    </sheetView>
  </sheetViews>
  <sheetFormatPr defaultColWidth="11.00390625" defaultRowHeight="12.75"/>
  <cols>
    <col min="1" max="4" width="10.00390625" style="0" customWidth="1"/>
    <col min="5" max="5" width="1.75390625" style="0" customWidth="1"/>
    <col min="6" max="12" width="10.00390625" style="0" customWidth="1"/>
    <col min="13" max="13" width="11.375" style="0" customWidth="1"/>
  </cols>
  <sheetData>
    <row r="1" spans="1:27" ht="15.75">
      <c r="A1" s="176"/>
      <c r="B1" s="176"/>
      <c r="C1" s="176"/>
      <c r="D1" s="176" t="s">
        <v>242</v>
      </c>
      <c r="E1" s="176"/>
      <c r="F1" s="176"/>
      <c r="G1" s="176"/>
      <c r="H1" s="176"/>
      <c r="I1" s="176" t="s">
        <v>244</v>
      </c>
      <c r="J1" s="176"/>
      <c r="K1" s="176"/>
      <c r="L1" s="176"/>
      <c r="M1" s="176"/>
      <c r="N1" s="176" t="s">
        <v>243</v>
      </c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1:27" ht="15.75">
      <c r="A2" s="176"/>
      <c r="B2" s="176"/>
      <c r="C2" s="176"/>
      <c r="D2" s="176"/>
      <c r="E2" s="176"/>
      <c r="F2" s="176"/>
      <c r="G2" s="176" t="s">
        <v>245</v>
      </c>
      <c r="H2" s="176"/>
      <c r="I2" s="176"/>
      <c r="J2" s="176"/>
      <c r="K2" s="176"/>
      <c r="L2" s="176"/>
      <c r="M2" s="176"/>
      <c r="N2" s="176" t="s">
        <v>246</v>
      </c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12:27" ht="12.75">
      <c r="L3" s="185" t="s">
        <v>247</v>
      </c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4:27" ht="12.75">
      <c r="N4" t="s">
        <v>248</v>
      </c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8:27" ht="15.75" customHeight="1">
      <c r="H5" s="194">
        <f>VLOOKUP(Z7,'BD'!A5:CK59,3,0)</f>
        <v>0</v>
      </c>
      <c r="I5" s="194">
        <f>VLOOKUP(Z7,'BD'!A5:CK59,2,0)</f>
        <v>0</v>
      </c>
      <c r="K5" s="362" t="s">
        <v>250</v>
      </c>
      <c r="L5" s="362"/>
      <c r="M5" s="362"/>
      <c r="N5" s="186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</row>
    <row r="6" spans="9:27" ht="3" customHeight="1">
      <c r="I6" s="187"/>
      <c r="J6" s="187"/>
      <c r="K6" s="187"/>
      <c r="L6" s="187"/>
      <c r="M6" s="187"/>
      <c r="N6" s="187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</row>
    <row r="7" spans="8:27" ht="15.75" customHeight="1">
      <c r="H7" s="361">
        <f>VLOOKUP(Z7,'BD'!A5:CK59,4,0)</f>
        <v>0</v>
      </c>
      <c r="I7" s="361"/>
      <c r="K7" s="362" t="s">
        <v>249</v>
      </c>
      <c r="L7" s="362"/>
      <c r="M7" s="362"/>
      <c r="N7" s="186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>
        <v>16</v>
      </c>
      <c r="AA7" s="195"/>
    </row>
    <row r="8" spans="12:27" ht="3" customHeight="1">
      <c r="L8" s="187"/>
      <c r="M8" s="187"/>
      <c r="N8" s="187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</row>
    <row r="9" spans="1:27" ht="15.75" customHeight="1">
      <c r="A9" s="361">
        <f>VLOOKUP(Z7,'BD'!A5:CK59,8,0)</f>
        <v>0</v>
      </c>
      <c r="B9" s="361"/>
      <c r="C9" s="361">
        <f>VLOOKUP(Z7,'BD'!A5:CK59,7,0)</f>
        <v>0</v>
      </c>
      <c r="D9" s="361"/>
      <c r="E9" s="194"/>
      <c r="F9" s="361">
        <f>VLOOKUP(Z7,'BD'!A5:CK59,6,0)</f>
        <v>0</v>
      </c>
      <c r="G9" s="361"/>
      <c r="H9" s="361">
        <f>VLOOKUP(Z7,'BD'!A5:CK59,5,0)</f>
        <v>0</v>
      </c>
      <c r="I9" s="361"/>
      <c r="K9" s="362" t="s">
        <v>251</v>
      </c>
      <c r="L9" s="362"/>
      <c r="M9" s="362"/>
      <c r="N9" s="187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</row>
    <row r="10" spans="14:27" ht="12.75">
      <c r="N10" t="s">
        <v>252</v>
      </c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</row>
    <row r="11" spans="6:27" ht="15.75">
      <c r="F11" s="361">
        <f>VLOOKUP(Z7,'BD'!A5:CK59,52,0)</f>
        <v>0</v>
      </c>
      <c r="G11" s="361"/>
      <c r="H11" s="361">
        <f>VLOOKUP(Z7,'BD'!A5:CK59,50,0)</f>
        <v>0</v>
      </c>
      <c r="I11" s="361"/>
      <c r="J11" s="367" t="s">
        <v>253</v>
      </c>
      <c r="K11" s="367"/>
      <c r="L11" s="367"/>
      <c r="M11" s="367"/>
      <c r="N11" s="367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</row>
    <row r="12" spans="15:27" ht="3" customHeight="1"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</row>
    <row r="13" spans="14:27" ht="12.75">
      <c r="N13" t="s">
        <v>254</v>
      </c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</row>
    <row r="14" spans="15:27" ht="3" customHeight="1"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</row>
    <row r="15" spans="7:27" ht="15.75">
      <c r="G15" s="191" t="s">
        <v>287</v>
      </c>
      <c r="I15" s="215" t="s">
        <v>330</v>
      </c>
      <c r="K15" s="189"/>
      <c r="L15" t="s">
        <v>267</v>
      </c>
      <c r="M15" s="187" t="s">
        <v>156</v>
      </c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</row>
    <row r="16" spans="15:27" ht="3" customHeight="1"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</row>
    <row r="17" spans="6:27" ht="15.75">
      <c r="F17" s="188"/>
      <c r="G17" s="188" t="s">
        <v>300</v>
      </c>
      <c r="H17" s="188"/>
      <c r="I17" s="188">
        <v>10</v>
      </c>
      <c r="L17" t="s">
        <v>268</v>
      </c>
      <c r="M17" s="187" t="s">
        <v>132</v>
      </c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</row>
    <row r="18" spans="15:27" ht="3" customHeight="1"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</row>
    <row r="19" spans="6:27" ht="15.75">
      <c r="F19" s="194">
        <f>VLOOKUP(Z7,'BD'!A5:CK59,71,0)</f>
        <v>0</v>
      </c>
      <c r="G19" s="360" t="s">
        <v>255</v>
      </c>
      <c r="H19" s="360"/>
      <c r="I19" s="187" t="s">
        <v>260</v>
      </c>
      <c r="L19" t="s">
        <v>269</v>
      </c>
      <c r="M19" s="187" t="s">
        <v>265</v>
      </c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</row>
    <row r="20" spans="6:27" ht="3" customHeight="1">
      <c r="F20" s="196"/>
      <c r="I20" s="187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</row>
    <row r="21" spans="6:27" ht="15.75">
      <c r="F21" s="194">
        <f>VLOOKUP(Z7,'BD'!A5:CK59,72,0)</f>
        <v>0</v>
      </c>
      <c r="G21" s="360" t="s">
        <v>256</v>
      </c>
      <c r="H21" s="360"/>
      <c r="I21" s="187" t="s">
        <v>261</v>
      </c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</row>
    <row r="22" spans="6:27" ht="3" customHeight="1">
      <c r="F22" s="196"/>
      <c r="I22" s="187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</row>
    <row r="23" spans="6:27" ht="15.75">
      <c r="F23" s="194">
        <f>VLOOKUP(Z7,'BD'!A5:CK59,73,0)</f>
        <v>0</v>
      </c>
      <c r="G23" s="360" t="s">
        <v>257</v>
      </c>
      <c r="H23" s="360"/>
      <c r="I23" s="187" t="s">
        <v>262</v>
      </c>
      <c r="L23" t="s">
        <v>270</v>
      </c>
      <c r="M23" s="187" t="s">
        <v>266</v>
      </c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</row>
    <row r="24" spans="6:27" ht="3" customHeight="1">
      <c r="F24" s="196"/>
      <c r="I24" s="187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</row>
    <row r="25" spans="6:27" ht="15.75">
      <c r="F25" s="194">
        <f>VLOOKUP(Z7,'BD'!A5:CK59,74,0)</f>
        <v>0</v>
      </c>
      <c r="G25" s="360" t="s">
        <v>258</v>
      </c>
      <c r="H25" s="360"/>
      <c r="I25" s="187" t="s">
        <v>263</v>
      </c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</row>
    <row r="26" spans="6:27" ht="3" customHeight="1">
      <c r="F26" s="196"/>
      <c r="I26" s="187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</row>
    <row r="27" spans="6:27" ht="15.75">
      <c r="F27" s="194">
        <f>VLOOKUP(Z7,'BD'!A5:CK59,75,0)</f>
        <v>0</v>
      </c>
      <c r="G27" s="360" t="s">
        <v>259</v>
      </c>
      <c r="H27" s="360"/>
      <c r="I27" s="187" t="s">
        <v>264</v>
      </c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</row>
    <row r="28" spans="6:27" ht="3" customHeight="1" thickBot="1">
      <c r="F28" s="196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</row>
    <row r="29" spans="3:27" ht="16.5" thickBot="1">
      <c r="C29" s="188"/>
      <c r="D29" s="188"/>
      <c r="E29" s="188"/>
      <c r="F29" s="194">
        <f>VLOOKUP(Z7,'BD'!A5:CK59,77,0)</f>
        <v>0</v>
      </c>
      <c r="G29" s="188"/>
      <c r="H29" s="188"/>
      <c r="I29" s="214">
        <f>VLOOKUP(Z7,'BD'!A5:CK59,76,0)</f>
        <v>0</v>
      </c>
      <c r="L29" t="s">
        <v>277</v>
      </c>
      <c r="M29" s="187" t="s">
        <v>271</v>
      </c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</row>
    <row r="30" spans="6:27" ht="3" customHeight="1" thickBot="1">
      <c r="F30" s="196"/>
      <c r="I30" s="214"/>
      <c r="M30" s="187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</row>
    <row r="31" spans="3:27" ht="16.5" thickBot="1">
      <c r="C31" s="188"/>
      <c r="D31" s="188"/>
      <c r="E31" s="188"/>
      <c r="F31" s="194">
        <f>VLOOKUP(Z7,'BD'!A5:CK59,79,0)</f>
        <v>0</v>
      </c>
      <c r="G31" s="188"/>
      <c r="H31" s="188"/>
      <c r="I31" s="214">
        <f>VLOOKUP(Z7,'BD'!A5:CK59,78,0)</f>
        <v>0</v>
      </c>
      <c r="L31" t="s">
        <v>278</v>
      </c>
      <c r="M31" s="187" t="s">
        <v>272</v>
      </c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</row>
    <row r="32" spans="6:27" ht="3" customHeight="1" thickBot="1">
      <c r="F32" s="196">
        <f>VLOOKUP(Z7,'BD'!A5:CK59,3,0)</f>
        <v>0</v>
      </c>
      <c r="I32" s="214"/>
      <c r="M32" s="187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</row>
    <row r="33" spans="3:27" ht="16.5" thickBot="1">
      <c r="C33" s="188"/>
      <c r="D33" s="188"/>
      <c r="E33" s="188"/>
      <c r="F33" s="194">
        <f>VLOOKUP(Z7,'BD'!A5:CK59,81,0)</f>
        <v>0</v>
      </c>
      <c r="G33" s="188"/>
      <c r="H33" s="188"/>
      <c r="I33" s="214">
        <f>VLOOKUP(Z7,'BD'!A5:CK59,80,0)</f>
        <v>0</v>
      </c>
      <c r="L33" t="s">
        <v>279</v>
      </c>
      <c r="M33" s="187" t="s">
        <v>273</v>
      </c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</row>
    <row r="34" spans="6:27" ht="3" customHeight="1" thickBot="1">
      <c r="F34" s="196">
        <f>VLOOKUP(Z7,'BD'!A5:CK59,3,0)</f>
        <v>0</v>
      </c>
      <c r="I34" s="214"/>
      <c r="M34" s="187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</row>
    <row r="35" spans="3:27" ht="16.5" thickBot="1">
      <c r="C35" s="188"/>
      <c r="D35" s="188"/>
      <c r="E35" s="188"/>
      <c r="F35" s="194">
        <f>VLOOKUP(Z7,'BD'!A5:CK59,83,0)</f>
        <v>0</v>
      </c>
      <c r="G35" s="188"/>
      <c r="H35" s="188"/>
      <c r="I35" s="214">
        <f>VLOOKUP(Z7,'BD'!A5:CK59,82,0)</f>
        <v>0</v>
      </c>
      <c r="L35" t="s">
        <v>280</v>
      </c>
      <c r="M35" s="187" t="s">
        <v>274</v>
      </c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</row>
    <row r="36" spans="6:27" ht="3" customHeight="1" thickBot="1">
      <c r="F36" s="196">
        <f>VLOOKUP(Z7,'BD'!A5:CK59,3,0)</f>
        <v>0</v>
      </c>
      <c r="I36" s="214"/>
      <c r="M36" s="187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</row>
    <row r="37" spans="3:27" ht="16.5" thickBot="1">
      <c r="C37" s="188"/>
      <c r="D37" s="188"/>
      <c r="E37" s="188"/>
      <c r="F37" s="194">
        <f>VLOOKUP(Z7,'BD'!A5:CK59,85,0)</f>
        <v>0</v>
      </c>
      <c r="G37" s="188"/>
      <c r="H37" s="188"/>
      <c r="I37" s="214">
        <f>VLOOKUP(Z7,'BD'!A5:CK59,84,0)</f>
        <v>0</v>
      </c>
      <c r="L37" t="s">
        <v>281</v>
      </c>
      <c r="M37" s="187" t="s">
        <v>275</v>
      </c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</row>
    <row r="38" spans="6:27" ht="3" customHeight="1" thickBot="1">
      <c r="F38" s="196">
        <f>VLOOKUP(Z7,'BD'!A5:CK59,3,0)</f>
        <v>0</v>
      </c>
      <c r="I38" s="214"/>
      <c r="M38" s="187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</row>
    <row r="39" spans="3:27" ht="16.5" thickBot="1">
      <c r="C39" s="188"/>
      <c r="D39" s="188"/>
      <c r="E39" s="188"/>
      <c r="F39" s="194">
        <f>VLOOKUP(Z7,'BD'!A5:CK59,87,0)</f>
        <v>0</v>
      </c>
      <c r="G39" s="188"/>
      <c r="H39" s="188"/>
      <c r="I39" s="214">
        <f>VLOOKUP(Z7,'BD'!A5:CK59,86,0)</f>
        <v>0</v>
      </c>
      <c r="L39" t="s">
        <v>282</v>
      </c>
      <c r="M39" s="187" t="s">
        <v>276</v>
      </c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</row>
    <row r="40" spans="9:27" ht="3" customHeight="1" thickBot="1">
      <c r="I40" s="214"/>
      <c r="M40" s="187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</row>
    <row r="41" spans="2:27" ht="16.5" thickBot="1">
      <c r="B41" t="s">
        <v>284</v>
      </c>
      <c r="D41" s="188">
        <f>VLOOKUP(Z7,'BD'!A5:CK59,89,0)</f>
        <v>30</v>
      </c>
      <c r="F41" s="363" t="s">
        <v>285</v>
      </c>
      <c r="G41" s="363"/>
      <c r="H41" s="363"/>
      <c r="I41" s="214">
        <f>VLOOKUP(Z7,'BD'!A5:CK59,88,0)</f>
        <v>0</v>
      </c>
      <c r="L41" t="s">
        <v>283</v>
      </c>
      <c r="M41" s="187" t="s">
        <v>136</v>
      </c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</row>
    <row r="42" spans="8:27" ht="3" customHeight="1" thickBot="1">
      <c r="H42" s="190"/>
      <c r="I42" s="199"/>
      <c r="M42" s="187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</row>
    <row r="43" spans="14:27" ht="12.75">
      <c r="N43" t="s">
        <v>286</v>
      </c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</row>
    <row r="44" spans="15:27" ht="3" customHeight="1" thickBot="1"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3.5" thickBot="1">
      <c r="A45" s="192">
        <v>8</v>
      </c>
      <c r="B45" s="192">
        <v>7</v>
      </c>
      <c r="C45" s="192">
        <v>6</v>
      </c>
      <c r="D45" s="192">
        <v>5</v>
      </c>
      <c r="E45" s="187"/>
      <c r="F45" s="192">
        <v>4</v>
      </c>
      <c r="G45" s="192">
        <v>3</v>
      </c>
      <c r="H45" s="192">
        <v>2</v>
      </c>
      <c r="I45" s="192">
        <v>1</v>
      </c>
      <c r="J45" s="364" t="s">
        <v>289</v>
      </c>
      <c r="K45" s="365"/>
      <c r="L45" s="366"/>
      <c r="M45" s="187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</row>
    <row r="46" spans="1:27" ht="13.5" thickBot="1">
      <c r="A46" s="193" t="s">
        <v>329</v>
      </c>
      <c r="B46" s="193" t="s">
        <v>328</v>
      </c>
      <c r="C46" s="193" t="s">
        <v>327</v>
      </c>
      <c r="D46" s="193" t="s">
        <v>326</v>
      </c>
      <c r="E46" s="187"/>
      <c r="F46" s="193" t="s">
        <v>325</v>
      </c>
      <c r="G46" s="193" t="s">
        <v>324</v>
      </c>
      <c r="H46" s="193" t="s">
        <v>323</v>
      </c>
      <c r="I46" s="193" t="s">
        <v>322</v>
      </c>
      <c r="J46" s="364" t="s">
        <v>290</v>
      </c>
      <c r="K46" s="365"/>
      <c r="L46" s="366"/>
      <c r="M46" s="192" t="s">
        <v>288</v>
      </c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</row>
    <row r="47" spans="1:27" ht="13.5" thickBot="1">
      <c r="A47" s="216"/>
      <c r="B47" s="216"/>
      <c r="C47" s="216"/>
      <c r="D47" s="216"/>
      <c r="E47" s="217"/>
      <c r="F47" s="216"/>
      <c r="G47" s="216"/>
      <c r="H47" s="216"/>
      <c r="I47" s="216"/>
      <c r="J47" s="365" t="s">
        <v>291</v>
      </c>
      <c r="K47" s="365"/>
      <c r="L47" s="366"/>
      <c r="M47" s="192">
        <v>1</v>
      </c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</row>
    <row r="48" spans="1:27" ht="13.5" thickBot="1">
      <c r="A48" s="216"/>
      <c r="B48" s="216"/>
      <c r="C48" s="216"/>
      <c r="D48" s="216"/>
      <c r="E48" s="217"/>
      <c r="F48" s="216"/>
      <c r="G48" s="216"/>
      <c r="H48" s="216"/>
      <c r="I48" s="216"/>
      <c r="J48" s="365" t="s">
        <v>292</v>
      </c>
      <c r="K48" s="365"/>
      <c r="L48" s="366"/>
      <c r="M48" s="192">
        <v>2</v>
      </c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</row>
    <row r="49" spans="1:27" ht="13.5" thickBot="1">
      <c r="A49" s="216"/>
      <c r="B49" s="216"/>
      <c r="C49" s="216"/>
      <c r="D49" s="216"/>
      <c r="E49" s="217"/>
      <c r="F49" s="216"/>
      <c r="G49" s="216"/>
      <c r="H49" s="216"/>
      <c r="I49" s="216"/>
      <c r="J49" s="365" t="s">
        <v>293</v>
      </c>
      <c r="K49" s="365"/>
      <c r="L49" s="366"/>
      <c r="M49" s="192">
        <v>3</v>
      </c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</row>
    <row r="50" spans="1:27" ht="13.5" thickBot="1">
      <c r="A50" s="216"/>
      <c r="B50" s="216"/>
      <c r="C50" s="216"/>
      <c r="D50" s="216"/>
      <c r="E50" s="217"/>
      <c r="F50" s="216"/>
      <c r="G50" s="216"/>
      <c r="H50" s="216"/>
      <c r="I50" s="216"/>
      <c r="J50" s="365" t="s">
        <v>294</v>
      </c>
      <c r="K50" s="365"/>
      <c r="L50" s="366"/>
      <c r="M50" s="192">
        <v>4</v>
      </c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</row>
    <row r="51" spans="1:27" ht="13.5" thickBot="1">
      <c r="A51" s="216"/>
      <c r="B51" s="216"/>
      <c r="C51" s="216"/>
      <c r="D51" s="216"/>
      <c r="E51" s="217"/>
      <c r="F51" s="216"/>
      <c r="G51" s="216"/>
      <c r="H51" s="216"/>
      <c r="I51" s="216"/>
      <c r="J51" s="365" t="s">
        <v>295</v>
      </c>
      <c r="K51" s="365"/>
      <c r="L51" s="366"/>
      <c r="M51" s="192">
        <v>5</v>
      </c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</row>
    <row r="52" spans="1:27" ht="13.5" thickBot="1">
      <c r="A52" s="216"/>
      <c r="B52" s="216"/>
      <c r="C52" s="216"/>
      <c r="D52" s="216"/>
      <c r="E52" s="217"/>
      <c r="F52" s="216"/>
      <c r="G52" s="216"/>
      <c r="H52" s="216"/>
      <c r="I52" s="216"/>
      <c r="J52" s="365" t="s">
        <v>296</v>
      </c>
      <c r="K52" s="365"/>
      <c r="L52" s="366"/>
      <c r="M52" s="192">
        <v>6</v>
      </c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</row>
    <row r="53" spans="2:27" ht="12.75">
      <c r="B53" t="s">
        <v>321</v>
      </c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</row>
    <row r="54" spans="15:27" ht="12.75"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</row>
    <row r="55" spans="15:27" ht="12.75"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</row>
    <row r="56" spans="15:27" ht="12.75"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</row>
    <row r="57" spans="15:27" ht="12.75"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</row>
    <row r="58" spans="15:27" ht="12.75"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</row>
    <row r="59" spans="15:27" ht="12.75"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</row>
    <row r="60" spans="15:27" ht="12.75"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</row>
    <row r="61" spans="15:27" ht="12.75"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</row>
    <row r="62" spans="15:27" ht="12.75"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</row>
    <row r="63" spans="15:27" ht="12.75"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</row>
    <row r="64" spans="15:27" ht="12.75"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</row>
    <row r="65" spans="15:27" ht="12.75"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</row>
    <row r="66" spans="15:27" ht="12.75"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</row>
    <row r="67" spans="15:27" ht="12.75"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</row>
    <row r="68" spans="15:27" ht="12.75"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</row>
    <row r="69" spans="15:27" ht="12.75"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</row>
    <row r="70" spans="15:27" ht="12.75"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</row>
    <row r="71" spans="15:27" ht="12.75"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</row>
    <row r="72" spans="15:27" ht="12.75"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</row>
    <row r="73" spans="15:27" ht="12.75"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</row>
  </sheetData>
  <sheetProtection/>
  <mergeCells count="25">
    <mergeCell ref="A9:B9"/>
    <mergeCell ref="C9:D9"/>
    <mergeCell ref="F9:G9"/>
    <mergeCell ref="H9:I9"/>
    <mergeCell ref="H11:I11"/>
    <mergeCell ref="J49:L49"/>
    <mergeCell ref="G19:H19"/>
    <mergeCell ref="G21:H21"/>
    <mergeCell ref="G23:H23"/>
    <mergeCell ref="G25:H25"/>
    <mergeCell ref="J50:L50"/>
    <mergeCell ref="J51:L51"/>
    <mergeCell ref="J52:L52"/>
    <mergeCell ref="J11:N11"/>
    <mergeCell ref="K9:M9"/>
    <mergeCell ref="J47:L47"/>
    <mergeCell ref="J48:L48"/>
    <mergeCell ref="G27:H27"/>
    <mergeCell ref="F11:G11"/>
    <mergeCell ref="K5:M5"/>
    <mergeCell ref="K7:M7"/>
    <mergeCell ref="F41:H41"/>
    <mergeCell ref="J46:L46"/>
    <mergeCell ref="J45:L45"/>
    <mergeCell ref="H7:I7"/>
  </mergeCells>
  <printOptions/>
  <pageMargins left="0.31496062992125984" right="0.31496062992125984" top="0.2362204724409449" bottom="0.2362204724409449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Arestot</dc:creator>
  <cp:keywords/>
  <dc:description/>
  <cp:lastModifiedBy>amas</cp:lastModifiedBy>
  <cp:lastPrinted>2013-12-28T11:54:48Z</cp:lastPrinted>
  <dcterms:created xsi:type="dcterms:W3CDTF">2009-01-07T14:51:56Z</dcterms:created>
  <dcterms:modified xsi:type="dcterms:W3CDTF">2013-12-28T11:55:45Z</dcterms:modified>
  <cp:category/>
  <cp:version/>
  <cp:contentType/>
  <cp:contentStatus/>
</cp:coreProperties>
</file>